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Table S2_ Fish N and P content" sheetId="1" r:id="rId4"/>
    <sheet name="Table S3_ Zooplankton N and P c" sheetId="2" r:id="rId5"/>
  </sheets>
</workbook>
</file>

<file path=xl/sharedStrings.xml><?xml version="1.0" encoding="utf-8"?>
<sst xmlns="http://schemas.openxmlformats.org/spreadsheetml/2006/main" uniqueCount="92">
  <si>
    <t>reference</t>
  </si>
  <si>
    <t>N content</t>
  </si>
  <si>
    <t>P content</t>
  </si>
  <si>
    <t>C content</t>
  </si>
  <si>
    <t>original units</t>
  </si>
  <si>
    <t>%N ww</t>
  </si>
  <si>
    <t>%P ww</t>
  </si>
  <si>
    <t>C%ww</t>
  </si>
  <si>
    <t>C/N</t>
  </si>
  <si>
    <t>C/P</t>
  </si>
  <si>
    <t>N/P</t>
  </si>
  <si>
    <t>comment</t>
  </si>
  <si>
    <t>Czamanski et al 2011</t>
  </si>
  <si>
    <t>% dry weight</t>
  </si>
  <si>
    <t>Wild marine fish, Assuming 25% dw in ww</t>
  </si>
  <si>
    <t>Huang et al., 2012</t>
  </si>
  <si>
    <t>% dw</t>
  </si>
  <si>
    <t>Japanese anchovy,Huanghai Sea, China</t>
  </si>
  <si>
    <t>Tanner et al., 2000</t>
  </si>
  <si>
    <t>Sterner and George, 2000</t>
  </si>
  <si>
    <t>Dantas and Attayde, 2007</t>
  </si>
  <si>
    <t>Hjerne and Hansson, 2002</t>
  </si>
  <si>
    <t>% ww</t>
  </si>
  <si>
    <t>Herring and sprat, Baltic Sea</t>
  </si>
  <si>
    <t>Beers, 1966</t>
  </si>
  <si>
    <t>Fish and fish larvae, Bermuda, NATL</t>
  </si>
  <si>
    <t>Schindler and Eby, 1997</t>
  </si>
  <si>
    <t>From Davis and Boyd, 1975; Pencak et al., 1985; Nakashima and Leggett, 1980</t>
  </si>
  <si>
    <t>Griffths, 2006</t>
  </si>
  <si>
    <r>
      <rPr>
        <sz val="12"/>
        <color indexed="8"/>
        <rFont val="Calibri"/>
      </rPr>
      <t>%dry weight (</t>
    </r>
    <r>
      <rPr>
        <sz val="12"/>
        <color indexed="12"/>
        <rFont val="Calibri (Corps)_x0000_"/>
      </rPr>
      <t>22% of ww</t>
    </r>
    <r>
      <rPr>
        <sz val="12"/>
        <color indexed="8"/>
        <rFont val="Calibri"/>
      </rPr>
      <t>)</t>
    </r>
  </si>
  <si>
    <t>Maranger et al., 2008</t>
  </si>
  <si>
    <t>%ww</t>
  </si>
  <si>
    <t>see paper</t>
  </si>
  <si>
    <t>Ramseyer, 2002</t>
  </si>
  <si>
    <t>60 fish species + 6 hybrids</t>
  </si>
  <si>
    <t>Kraft, 1992</t>
  </si>
  <si>
    <t>%dw</t>
  </si>
  <si>
    <t>From other papers, dry:wet=0.25</t>
  </si>
  <si>
    <t>MEAN all (arithmetic)</t>
  </si>
  <si>
    <t>Standard deviation all</t>
  </si>
  <si>
    <t>MEAN Czamanski (arithmetic)</t>
  </si>
  <si>
    <t>only marine fish</t>
  </si>
  <si>
    <t>Standard deviation Czamanski</t>
  </si>
  <si>
    <t>Geometric mean (all)</t>
  </si>
  <si>
    <t>Geometric std factor</t>
  </si>
  <si>
    <t>Geometric range: min</t>
  </si>
  <si>
    <t>Geometric range: max</t>
  </si>
  <si>
    <t xml:space="preserve">geometric CI 0.95 </t>
  </si>
  <si>
    <t>95% min</t>
  </si>
  <si>
    <t>95% max</t>
  </si>
  <si>
    <t>organism</t>
  </si>
  <si>
    <t>copepods</t>
  </si>
  <si>
    <t>Andersen and Hessen, 1991</t>
  </si>
  <si>
    <t>bosmina</t>
  </si>
  <si>
    <t>daphnia</t>
  </si>
  <si>
    <t>mysis</t>
  </si>
  <si>
    <t>Nakashima and Leggett, 1980 (a,b) ; Davis and boyd, 1975 ; Penczak et al., 1985</t>
  </si>
  <si>
    <t>amphipods</t>
  </si>
  <si>
    <t>microzooplankton</t>
  </si>
  <si>
    <t>Le Borgne (1982)</t>
  </si>
  <si>
    <t>Beers (1996), Ikeda and Mitchell (1982), Uye and Matsuda (1988), Gismervik (1997), Walve and Larsson (1999)</t>
  </si>
  <si>
    <t>euphausids-mysids</t>
  </si>
  <si>
    <t>Roger (1978), Beers (1966), Ikeda and Mitchell (1982)</t>
  </si>
  <si>
    <t>other crustacea</t>
  </si>
  <si>
    <t>Beers (1966), Walve and Larsson (1999), Gismervik (1997), Pertola et al., (2001)</t>
  </si>
  <si>
    <t>chaetognaths</t>
  </si>
  <si>
    <t>Beers (1966), Uye and Matsuda (1988)</t>
  </si>
  <si>
    <t>salps</t>
  </si>
  <si>
    <t>Ikeda and Mitchell (1982), Igushi and Ikeda (2004), Le Borgne (1982)</t>
  </si>
  <si>
    <t>polychaetes</t>
  </si>
  <si>
    <t>Beers (1966), Ikeda and Micthell (1982), Clarke (2008)</t>
  </si>
  <si>
    <t>mollusks</t>
  </si>
  <si>
    <t>Ikeda and Mitchell (1982)</t>
  </si>
  <si>
    <t>siphonophores</t>
  </si>
  <si>
    <t>Beers (1966)</t>
  </si>
  <si>
    <t>hydromedusae</t>
  </si>
  <si>
    <t>pteropods</t>
  </si>
  <si>
    <t>Griffiths, 2006</t>
  </si>
  <si>
    <t>Zooplankton</t>
  </si>
  <si>
    <t>%dw (12%)</t>
  </si>
  <si>
    <t>Zoobenthos</t>
  </si>
  <si>
    <t>%dm (20%)</t>
  </si>
  <si>
    <t>From other papers</t>
  </si>
  <si>
    <t>N (%ww)</t>
  </si>
  <si>
    <t>P (%ww)</t>
  </si>
  <si>
    <t>Arithmetic mean</t>
  </si>
  <si>
    <t>zooplankton</t>
  </si>
  <si>
    <t>Standard deviations</t>
  </si>
  <si>
    <t>Geometric mean</t>
  </si>
  <si>
    <t>Standard factor</t>
  </si>
  <si>
    <t>range: min</t>
  </si>
  <si>
    <t>range: max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</si>
</sst>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0.0"/>
  </numFmts>
  <fonts count="8">
    <font>
      <sz val="12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b val="1"/>
      <sz val="12"/>
      <color indexed="8"/>
      <name val="Calibri"/>
    </font>
    <font>
      <sz val="12"/>
      <color indexed="12"/>
      <name val="Calibri (Corps)_x0000_"/>
    </font>
    <font>
      <b val="1"/>
      <sz val="12"/>
      <color indexed="10"/>
      <name val="Calibri"/>
    </font>
    <font>
      <sz val="12"/>
      <color indexed="17"/>
      <name val="Calibri"/>
    </font>
    <font>
      <sz val="12"/>
      <color indexed="10"/>
      <name val="Calibri"/>
    </font>
  </fonts>
  <fills count="9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11"/>
      </bottom>
      <diagonal/>
    </border>
    <border>
      <left style="thin">
        <color indexed="8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8"/>
      </bottom>
      <diagonal/>
    </border>
    <border>
      <left style="thin">
        <color indexed="11"/>
      </left>
      <right style="thin">
        <color indexed="8"/>
      </right>
      <top style="thin">
        <color indexed="11"/>
      </top>
      <bottom style="thin">
        <color indexed="8"/>
      </bottom>
      <diagonal/>
    </border>
    <border>
      <left style="thin">
        <color indexed="8"/>
      </left>
      <right style="thin">
        <color indexed="11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8"/>
      </top>
      <bottom/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11"/>
      </left>
      <right style="thin">
        <color indexed="11"/>
      </right>
      <top/>
      <bottom/>
      <diagonal/>
    </border>
    <border>
      <left style="thin">
        <color indexed="11"/>
      </left>
      <right style="thin">
        <color indexed="11"/>
      </right>
      <top/>
      <bottom style="thin">
        <color indexed="11"/>
      </bottom>
      <diagonal/>
    </border>
    <border>
      <left style="thin">
        <color indexed="11"/>
      </left>
      <right style="thin">
        <color indexed="8"/>
      </right>
      <top style="thin">
        <color indexed="8"/>
      </top>
      <bottom style="thin">
        <color indexed="13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3"/>
      </bottom>
      <diagonal/>
    </border>
    <border>
      <left style="thin">
        <color indexed="11"/>
      </left>
      <right style="thin">
        <color indexed="11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1"/>
      </right>
      <top style="thin">
        <color indexed="13"/>
      </top>
      <bottom style="thin">
        <color indexed="13"/>
      </bottom>
      <diagonal/>
    </border>
    <border>
      <left style="thin">
        <color indexed="11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/>
      <top style="thin">
        <color indexed="13"/>
      </top>
      <bottom style="medium">
        <color indexed="8"/>
      </bottom>
      <diagonal/>
    </border>
    <border>
      <left/>
      <right style="thin">
        <color indexed="11"/>
      </right>
      <top style="thin">
        <color indexed="13"/>
      </top>
      <bottom style="thin">
        <color indexed="13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13"/>
      </bottom>
      <diagonal/>
    </border>
    <border>
      <left style="medium">
        <color indexed="8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medium">
        <color indexed="8"/>
      </left>
      <right style="medium">
        <color indexed="8"/>
      </right>
      <top style="thin">
        <color indexed="13"/>
      </top>
      <bottom style="medium">
        <color indexed="8"/>
      </bottom>
      <diagonal/>
    </border>
    <border>
      <left style="medium">
        <color indexed="8"/>
      </left>
      <right/>
      <top style="thin">
        <color indexed="13"/>
      </top>
      <bottom/>
      <diagonal/>
    </border>
    <border>
      <left/>
      <right/>
      <top style="thin">
        <color indexed="13"/>
      </top>
      <bottom/>
      <diagonal/>
    </border>
    <border>
      <left/>
      <right style="thin">
        <color indexed="13"/>
      </right>
      <top style="thin">
        <color indexed="13"/>
      </top>
      <bottom/>
      <diagonal/>
    </border>
    <border>
      <left style="thin">
        <color indexed="11"/>
      </left>
      <right style="thin">
        <color indexed="11"/>
      </right>
      <top style="medium">
        <color indexed="8"/>
      </top>
      <bottom/>
      <diagonal/>
    </border>
    <border>
      <left style="thin">
        <color indexed="11"/>
      </left>
      <right style="thin">
        <color indexed="11"/>
      </right>
      <top style="thin">
        <color indexed="13"/>
      </top>
      <bottom/>
      <diagonal/>
    </border>
    <border>
      <left style="thin">
        <color indexed="11"/>
      </left>
      <right/>
      <top/>
      <bottom/>
      <diagonal/>
    </border>
    <border>
      <left/>
      <right/>
      <top/>
      <bottom/>
      <diagonal/>
    </border>
    <border>
      <left/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indexed="11"/>
      </left>
      <right/>
      <top style="thin">
        <color indexed="11"/>
      </top>
      <bottom/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40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3" fillId="2" borderId="1" applyNumberFormat="1" applyFont="1" applyFill="1" applyBorder="1" applyAlignment="1" applyProtection="0">
      <alignment horizontal="center" vertical="center" wrapText="1"/>
    </xf>
    <xf numFmtId="0" fontId="0" fillId="3" borderId="2" applyNumberFormat="0" applyFont="1" applyFill="1" applyBorder="1" applyAlignment="1" applyProtection="0">
      <alignment vertical="bottom" wrapText="1"/>
    </xf>
    <xf numFmtId="0" fontId="0" fillId="3" borderId="3" applyNumberFormat="0" applyFont="1" applyFill="1" applyBorder="1" applyAlignment="1" applyProtection="0">
      <alignment vertical="bottom"/>
    </xf>
    <xf numFmtId="0" fontId="0" fillId="3" borderId="3" applyNumberFormat="0" applyFont="1" applyFill="1" applyBorder="1" applyAlignment="1" applyProtection="0">
      <alignment vertical="bottom" wrapText="1"/>
    </xf>
    <xf numFmtId="49" fontId="3" fillId="3" borderId="4" applyNumberFormat="1" applyFont="1" applyFill="1" applyBorder="1" applyAlignment="1" applyProtection="0">
      <alignment horizontal="center" vertical="center" wrapText="1"/>
    </xf>
    <xf numFmtId="0" fontId="0" fillId="3" borderId="5" applyNumberFormat="1" applyFont="1" applyFill="1" applyBorder="1" applyAlignment="1" applyProtection="0">
      <alignment horizontal="center" vertical="center" wrapText="1"/>
    </xf>
    <xf numFmtId="0" fontId="0" fillId="3" borderId="5" applyNumberFormat="1" applyFont="1" applyFill="1" applyBorder="1" applyAlignment="1" applyProtection="0">
      <alignment vertical="bottom" wrapText="1"/>
    </xf>
    <xf numFmtId="49" fontId="0" fillId="3" borderId="5" applyNumberFormat="1" applyFont="1" applyFill="1" applyBorder="1" applyAlignment="1" applyProtection="0">
      <alignment horizontal="center" vertical="center" wrapText="1"/>
    </xf>
    <xf numFmtId="59" fontId="0" fillId="3" borderId="6" applyNumberFormat="1" applyFont="1" applyFill="1" applyBorder="1" applyAlignment="1" applyProtection="0">
      <alignment horizontal="center" vertical="center" wrapText="1"/>
    </xf>
    <xf numFmtId="49" fontId="0" fillId="3" borderId="7" applyNumberFormat="1" applyFont="1" applyFill="1" applyBorder="1" applyAlignment="1" applyProtection="0">
      <alignment horizontal="center" vertical="center" wrapText="1"/>
    </xf>
    <xf numFmtId="0" fontId="0" fillId="3" borderId="3" applyNumberFormat="1" applyFont="1" applyFill="1" applyBorder="1" applyAlignment="1" applyProtection="0">
      <alignment vertical="bottom"/>
    </xf>
    <xf numFmtId="0" fontId="3" fillId="3" borderId="2" applyNumberFormat="0" applyFont="1" applyFill="1" applyBorder="1" applyAlignment="1" applyProtection="0">
      <alignment horizontal="center" vertical="center" wrapText="1"/>
    </xf>
    <xf numFmtId="0" fontId="0" fillId="3" borderId="3" applyNumberFormat="1" applyFont="1" applyFill="1" applyBorder="1" applyAlignment="1" applyProtection="0">
      <alignment horizontal="center" vertical="center" wrapText="1"/>
    </xf>
    <xf numFmtId="0" fontId="0" fillId="3" borderId="3" applyNumberFormat="1" applyFont="1" applyFill="1" applyBorder="1" applyAlignment="1" applyProtection="0">
      <alignment vertical="bottom" wrapText="1"/>
    </xf>
    <xf numFmtId="0" fontId="0" fillId="3" borderId="3" applyNumberFormat="0" applyFont="1" applyFill="1" applyBorder="1" applyAlignment="1" applyProtection="0">
      <alignment horizontal="center" vertical="center" wrapText="1"/>
    </xf>
    <xf numFmtId="0" fontId="0" fillId="3" borderId="8" applyNumberFormat="0" applyFont="1" applyFill="1" applyBorder="1" applyAlignment="1" applyProtection="0">
      <alignment horizontal="center" vertical="center" wrapText="1"/>
    </xf>
    <xf numFmtId="0" fontId="3" fillId="3" borderId="9" applyNumberFormat="0" applyFont="1" applyFill="1" applyBorder="1" applyAlignment="1" applyProtection="0">
      <alignment horizontal="center" vertical="center" wrapText="1"/>
    </xf>
    <xf numFmtId="0" fontId="0" fillId="3" borderId="10" applyNumberFormat="1" applyFont="1" applyFill="1" applyBorder="1" applyAlignment="1" applyProtection="0">
      <alignment horizontal="center" vertical="center" wrapText="1"/>
    </xf>
    <xf numFmtId="0" fontId="0" fillId="3" borderId="10" applyNumberFormat="1" applyFont="1" applyFill="1" applyBorder="1" applyAlignment="1" applyProtection="0">
      <alignment vertical="bottom" wrapText="1"/>
    </xf>
    <xf numFmtId="0" fontId="0" fillId="3" borderId="10" applyNumberFormat="0" applyFont="1" applyFill="1" applyBorder="1" applyAlignment="1" applyProtection="0">
      <alignment horizontal="center" vertical="center" wrapText="1"/>
    </xf>
    <xf numFmtId="0" fontId="0" fillId="3" borderId="11" applyNumberFormat="0" applyFont="1" applyFill="1" applyBorder="1" applyAlignment="1" applyProtection="0">
      <alignment horizontal="center" vertical="center" wrapText="1"/>
    </xf>
    <xf numFmtId="0" fontId="0" fillId="3" borderId="5" applyNumberFormat="1" applyFont="1" applyFill="1" applyBorder="1" applyAlignment="1" applyProtection="0">
      <alignment horizontal="center" vertical="center"/>
    </xf>
    <xf numFmtId="0" fontId="0" fillId="3" borderId="5" applyNumberFormat="0" applyFont="1" applyFill="1" applyBorder="1" applyAlignment="1" applyProtection="0">
      <alignment vertical="bottom" wrapText="1"/>
    </xf>
    <xf numFmtId="0" fontId="0" fillId="3" borderId="5" applyNumberFormat="0" applyFont="1" applyFill="1" applyBorder="1" applyAlignment="1" applyProtection="0">
      <alignment horizontal="center" vertical="center"/>
    </xf>
    <xf numFmtId="49" fontId="0" fillId="3" borderId="7" applyNumberFormat="1" applyFont="1" applyFill="1" applyBorder="1" applyAlignment="1" applyProtection="0">
      <alignment vertical="bottom" wrapText="1"/>
    </xf>
    <xf numFmtId="0" fontId="0" fillId="3" borderId="3" applyNumberFormat="1" applyFont="1" applyFill="1" applyBorder="1" applyAlignment="1" applyProtection="0">
      <alignment horizontal="center" vertical="center"/>
    </xf>
    <xf numFmtId="0" fontId="0" fillId="3" borderId="3" applyNumberFormat="0" applyFont="1" applyFill="1" applyBorder="1" applyAlignment="1" applyProtection="0">
      <alignment horizontal="center" vertical="center"/>
    </xf>
    <xf numFmtId="49" fontId="0" fillId="3" borderId="3" applyNumberFormat="1" applyFont="1" applyFill="1" applyBorder="1" applyAlignment="1" applyProtection="0">
      <alignment vertical="bottom" wrapText="1"/>
    </xf>
    <xf numFmtId="49" fontId="0" fillId="3" borderId="8" applyNumberFormat="1" applyFont="1" applyFill="1" applyBorder="1" applyAlignment="1" applyProtection="0">
      <alignment vertical="bottom" wrapText="1"/>
    </xf>
    <xf numFmtId="0" fontId="0" fillId="3" borderId="10" applyNumberFormat="1" applyFont="1" applyFill="1" applyBorder="1" applyAlignment="1" applyProtection="0">
      <alignment horizontal="center" vertical="center"/>
    </xf>
    <xf numFmtId="0" fontId="0" fillId="3" borderId="10" applyNumberFormat="0" applyFont="1" applyFill="1" applyBorder="1" applyAlignment="1" applyProtection="0">
      <alignment vertical="bottom" wrapText="1"/>
    </xf>
    <xf numFmtId="0" fontId="0" fillId="3" borderId="10" applyNumberFormat="0" applyFont="1" applyFill="1" applyBorder="1" applyAlignment="1" applyProtection="0">
      <alignment horizontal="center" vertical="center"/>
    </xf>
    <xf numFmtId="49" fontId="0" fillId="3" borderId="11" applyNumberFormat="1" applyFont="1" applyFill="1" applyBorder="1" applyAlignment="1" applyProtection="0">
      <alignment vertical="bottom" wrapText="1"/>
    </xf>
    <xf numFmtId="49" fontId="3" fillId="3" borderId="12" applyNumberFormat="1" applyFont="1" applyFill="1" applyBorder="1" applyAlignment="1" applyProtection="0">
      <alignment horizontal="center" vertical="center" wrapText="1"/>
    </xf>
    <xf numFmtId="0" fontId="0" fillId="3" borderId="6" applyNumberFormat="1" applyFont="1" applyFill="1" applyBorder="1" applyAlignment="1" applyProtection="0">
      <alignment horizontal="center" vertical="center" wrapText="1"/>
    </xf>
    <xf numFmtId="0" fontId="0" fillId="3" borderId="13" applyNumberFormat="0" applyFont="1" applyFill="1" applyBorder="1" applyAlignment="1" applyProtection="0">
      <alignment vertical="bottom" wrapText="1"/>
    </xf>
    <xf numFmtId="49" fontId="0" fillId="3" borderId="6" applyNumberFormat="1" applyFont="1" applyFill="1" applyBorder="1" applyAlignment="1" applyProtection="0">
      <alignment horizontal="center" vertical="center" wrapText="1"/>
    </xf>
    <xf numFmtId="0" fontId="0" fillId="3" borderId="6" applyNumberFormat="0" applyFont="1" applyFill="1" applyBorder="1" applyAlignment="1" applyProtection="0">
      <alignment horizontal="center" vertical="center" wrapText="1"/>
    </xf>
    <xf numFmtId="0" fontId="0" fillId="3" borderId="6" applyNumberFormat="0" applyFont="1" applyFill="1" applyBorder="1" applyAlignment="1" applyProtection="0">
      <alignment vertical="bottom" wrapText="1"/>
    </xf>
    <xf numFmtId="49" fontId="0" fillId="3" borderId="14" applyNumberFormat="1" applyFont="1" applyFill="1" applyBorder="1" applyAlignment="1" applyProtection="0">
      <alignment vertical="bottom" wrapText="1"/>
    </xf>
    <xf numFmtId="0" fontId="0" fillId="3" borderId="9" applyNumberFormat="0" applyFont="1" applyFill="1" applyBorder="1" applyAlignment="1" applyProtection="0">
      <alignment vertical="bottom" wrapText="1"/>
    </xf>
    <xf numFmtId="0" fontId="0" fillId="3" borderId="15" applyNumberFormat="1" applyFont="1" applyFill="1" applyBorder="1" applyAlignment="1" applyProtection="0">
      <alignment vertical="bottom"/>
    </xf>
    <xf numFmtId="0" fontId="0" fillId="3" borderId="15" applyNumberFormat="0" applyFont="1" applyFill="1" applyBorder="1" applyAlignment="1" applyProtection="0">
      <alignment vertical="bottom"/>
    </xf>
    <xf numFmtId="49" fontId="3" fillId="3" borderId="1" applyNumberFormat="1" applyFont="1" applyFill="1" applyBorder="1" applyAlignment="1" applyProtection="0">
      <alignment horizontal="center" vertical="center" wrapText="1"/>
    </xf>
    <xf numFmtId="0" fontId="0" fillId="3" borderId="1" applyNumberFormat="0" applyFont="1" applyFill="1" applyBorder="1" applyAlignment="1" applyProtection="0">
      <alignment horizontal="center" vertical="center" wrapText="1"/>
    </xf>
    <xf numFmtId="0" fontId="0" fillId="3" borderId="16" applyNumberFormat="0" applyFont="1" applyFill="1" applyBorder="1" applyAlignment="1" applyProtection="0">
      <alignment vertical="bottom" wrapText="1"/>
    </xf>
    <xf numFmtId="0" fontId="0" fillId="3" borderId="1" applyNumberFormat="1" applyFont="1" applyFill="1" applyBorder="1" applyAlignment="1" applyProtection="0">
      <alignment vertical="bottom" wrapText="1"/>
    </xf>
    <xf numFmtId="0" fontId="0" fillId="3" borderId="1" applyNumberFormat="1" applyFont="1" applyFill="1" applyBorder="1" applyAlignment="1" applyProtection="0">
      <alignment horizontal="center" vertical="center" wrapText="1"/>
    </xf>
    <xf numFmtId="49" fontId="0" fillId="3" borderId="1" applyNumberFormat="1" applyFont="1" applyFill="1" applyBorder="1" applyAlignment="1" applyProtection="0">
      <alignment vertical="bottom" wrapText="1"/>
    </xf>
    <xf numFmtId="0" fontId="0" fillId="3" borderId="12" applyNumberFormat="0" applyFont="1" applyFill="1" applyBorder="1" applyAlignment="1" applyProtection="0">
      <alignment vertical="bottom" wrapText="1"/>
    </xf>
    <xf numFmtId="0" fontId="0" fillId="3" borderId="17" applyNumberFormat="0" applyFont="1" applyFill="1" applyBorder="1" applyAlignment="1" applyProtection="0">
      <alignment vertical="bottom"/>
    </xf>
    <xf numFmtId="0" fontId="0" fillId="3" borderId="17" applyNumberFormat="1" applyFont="1" applyFill="1" applyBorder="1" applyAlignment="1" applyProtection="0">
      <alignment vertical="bottom"/>
    </xf>
    <xf numFmtId="0" fontId="0" fillId="3" borderId="4" applyNumberFormat="0" applyFont="1" applyFill="1" applyBorder="1" applyAlignment="1" applyProtection="0">
      <alignment vertical="bottom" wrapText="1"/>
    </xf>
    <xf numFmtId="0" fontId="0" fillId="3" borderId="18" applyNumberFormat="1" applyFont="1" applyFill="1" applyBorder="1" applyAlignment="1" applyProtection="0">
      <alignment vertical="bottom"/>
    </xf>
    <xf numFmtId="0" fontId="0" fillId="3" borderId="18" applyNumberFormat="0" applyFont="1" applyFill="1" applyBorder="1" applyAlignment="1" applyProtection="0">
      <alignment vertical="bottom"/>
    </xf>
    <xf numFmtId="49" fontId="3" fillId="3" borderId="6" applyNumberFormat="1" applyFont="1" applyFill="1" applyBorder="1" applyAlignment="1" applyProtection="0">
      <alignment horizontal="center" vertical="center"/>
    </xf>
    <xf numFmtId="0" fontId="3" fillId="3" borderId="6" applyNumberFormat="0" applyFont="1" applyFill="1" applyBorder="1" applyAlignment="1" applyProtection="0">
      <alignment vertical="bottom"/>
    </xf>
    <xf numFmtId="49" fontId="0" fillId="3" borderId="5" applyNumberFormat="1" applyFont="1" applyFill="1" applyBorder="1" applyAlignment="1" applyProtection="0">
      <alignment vertical="bottom" wrapText="1"/>
    </xf>
    <xf numFmtId="49" fontId="0" fillId="3" borderId="19" applyNumberFormat="1" applyFont="1" applyFill="1" applyBorder="1" applyAlignment="1" applyProtection="0">
      <alignment vertical="bottom" wrapText="1"/>
    </xf>
    <xf numFmtId="49" fontId="0" fillId="3" borderId="20" applyNumberFormat="1" applyFont="1" applyFill="1" applyBorder="1" applyAlignment="1" applyProtection="0">
      <alignment vertical="bottom" wrapText="1"/>
    </xf>
    <xf numFmtId="0" fontId="0" fillId="3" borderId="20" applyNumberFormat="1" applyFont="1" applyFill="1" applyBorder="1" applyAlignment="1" applyProtection="0">
      <alignment vertical="bottom" wrapText="1"/>
    </xf>
    <xf numFmtId="0" fontId="0" fillId="3" borderId="20" applyNumberFormat="0" applyFont="1" applyFill="1" applyBorder="1" applyAlignment="1" applyProtection="0">
      <alignment vertical="bottom" wrapText="1"/>
    </xf>
    <xf numFmtId="49" fontId="0" fillId="3" borderId="21" applyNumberFormat="1" applyFont="1" applyFill="1" applyBorder="1" applyAlignment="1" applyProtection="0">
      <alignment vertical="bottom" wrapText="1"/>
    </xf>
    <xf numFmtId="49" fontId="3" fillId="4" borderId="22" applyNumberFormat="1" applyFont="1" applyFill="1" applyBorder="1" applyAlignment="1" applyProtection="0">
      <alignment horizontal="center" vertical="center" wrapText="1"/>
    </xf>
    <xf numFmtId="0" fontId="0" fillId="3" borderId="23" applyNumberFormat="0" applyFont="1" applyFill="1" applyBorder="1" applyAlignment="1" applyProtection="0">
      <alignment horizontal="center" vertical="center" wrapText="1"/>
    </xf>
    <xf numFmtId="0" fontId="0" fillId="3" borderId="21" applyNumberFormat="0" applyFont="1" applyFill="1" applyBorder="1" applyAlignment="1" applyProtection="0">
      <alignment horizontal="center" vertical="center" wrapText="1"/>
    </xf>
    <xf numFmtId="0" fontId="0" fillId="3" borderId="24" applyNumberFormat="0" applyFont="1" applyFill="1" applyBorder="1" applyAlignment="1" applyProtection="0">
      <alignment horizontal="center" vertical="center" wrapText="1"/>
    </xf>
    <xf numFmtId="2" fontId="0" fillId="4" borderId="22" applyNumberFormat="1" applyFont="1" applyFill="1" applyBorder="1" applyAlignment="1" applyProtection="0">
      <alignment horizontal="center" vertical="center" wrapText="1"/>
    </xf>
    <xf numFmtId="59" fontId="0" fillId="4" borderId="22" applyNumberFormat="1" applyFont="1" applyFill="1" applyBorder="1" applyAlignment="1" applyProtection="0">
      <alignment horizontal="center" vertical="center" wrapText="1"/>
    </xf>
    <xf numFmtId="0" fontId="0" fillId="4" borderId="22" applyNumberFormat="0" applyFont="1" applyFill="1" applyBorder="1" applyAlignment="1" applyProtection="0">
      <alignment horizontal="center" vertical="center" wrapText="1"/>
    </xf>
    <xf numFmtId="0" fontId="0" fillId="3" borderId="25" applyNumberFormat="0" applyFont="1" applyFill="1" applyBorder="1" applyAlignment="1" applyProtection="0">
      <alignment vertical="bottom" wrapText="1"/>
    </xf>
    <xf numFmtId="49" fontId="0" fillId="4" borderId="26" applyNumberFormat="1" applyFont="1" applyFill="1" applyBorder="1" applyAlignment="1" applyProtection="0">
      <alignment vertical="bottom" wrapText="1"/>
    </xf>
    <xf numFmtId="0" fontId="0" fillId="3" borderId="27" applyNumberFormat="0" applyFont="1" applyFill="1" applyBorder="1" applyAlignment="1" applyProtection="0">
      <alignment vertical="bottom" wrapText="1"/>
    </xf>
    <xf numFmtId="0" fontId="0" fillId="3" borderId="21" applyNumberFormat="0" applyFont="1" applyFill="1" applyBorder="1" applyAlignment="1" applyProtection="0">
      <alignment vertical="bottom" wrapText="1"/>
    </xf>
    <xf numFmtId="0" fontId="0" fillId="3" borderId="24" applyNumberFormat="0" applyFont="1" applyFill="1" applyBorder="1" applyAlignment="1" applyProtection="0">
      <alignment vertical="bottom" wrapText="1"/>
    </xf>
    <xf numFmtId="0" fontId="0" fillId="3" borderId="23" applyNumberFormat="0" applyFont="1" applyFill="1" applyBorder="1" applyAlignment="1" applyProtection="0">
      <alignment vertical="bottom" wrapText="1"/>
    </xf>
    <xf numFmtId="49" fontId="0" fillId="5" borderId="28" applyNumberFormat="1" applyFont="1" applyFill="1" applyBorder="1" applyAlignment="1" applyProtection="0">
      <alignment vertical="bottom" wrapText="1"/>
    </xf>
    <xf numFmtId="0" fontId="0" fillId="5" borderId="29" applyNumberFormat="0" applyFont="1" applyFill="1" applyBorder="1" applyAlignment="1" applyProtection="0">
      <alignment vertical="bottom" wrapText="1"/>
    </xf>
    <xf numFmtId="0" fontId="0" fillId="5" borderId="22" applyNumberFormat="0" applyFont="1" applyFill="1" applyBorder="1" applyAlignment="1" applyProtection="0">
      <alignment vertical="bottom" wrapText="1"/>
    </xf>
    <xf numFmtId="59" fontId="0" fillId="5" borderId="22" applyNumberFormat="1" applyFont="1" applyFill="1" applyBorder="1" applyAlignment="1" applyProtection="0">
      <alignment horizontal="center" vertical="center" wrapText="1"/>
    </xf>
    <xf numFmtId="49" fontId="0" fillId="5" borderId="22" applyNumberFormat="1" applyFont="1" applyFill="1" applyBorder="1" applyAlignment="1" applyProtection="0">
      <alignment vertical="bottom" wrapText="1"/>
    </xf>
    <xf numFmtId="49" fontId="0" fillId="5" borderId="30" applyNumberFormat="1" applyFont="1" applyFill="1" applyBorder="1" applyAlignment="1" applyProtection="0">
      <alignment vertical="bottom" wrapText="1"/>
    </xf>
    <xf numFmtId="0" fontId="0" fillId="5" borderId="31" applyNumberFormat="0" applyFont="1" applyFill="1" applyBorder="1" applyAlignment="1" applyProtection="0">
      <alignment vertical="bottom" wrapText="1"/>
    </xf>
    <xf numFmtId="0" fontId="0" fillId="5" borderId="32" applyNumberFormat="0" applyFont="1" applyFill="1" applyBorder="1" applyAlignment="1" applyProtection="0">
      <alignment vertical="bottom" wrapText="1"/>
    </xf>
    <xf numFmtId="0" fontId="0" fillId="5" borderId="33" applyNumberFormat="0" applyFont="1" applyFill="1" applyBorder="1" applyAlignment="1" applyProtection="0">
      <alignment vertical="bottom" wrapText="1"/>
    </xf>
    <xf numFmtId="0" fontId="0" fillId="3" borderId="34" applyNumberFormat="0" applyFont="1" applyFill="1" applyBorder="1" applyAlignment="1" applyProtection="0">
      <alignment vertical="bottom" wrapText="1"/>
    </xf>
    <xf numFmtId="0" fontId="0" fillId="3" borderId="17" applyNumberFormat="0" applyFont="1" applyFill="1" applyBorder="1" applyAlignment="1" applyProtection="0">
      <alignment vertical="bottom" wrapText="1"/>
    </xf>
    <xf numFmtId="0" fontId="0" fillId="3" borderId="35" applyNumberFormat="0" applyFont="1" applyFill="1" applyBorder="1" applyAlignment="1" applyProtection="0">
      <alignment vertical="bottom" wrapText="1"/>
    </xf>
    <xf numFmtId="49" fontId="5" fillId="6" borderId="36" applyNumberFormat="1" applyFont="1" applyFill="1" applyBorder="1" applyAlignment="1" applyProtection="0">
      <alignment vertical="center" wrapText="1"/>
    </xf>
    <xf numFmtId="0" fontId="6" fillId="6" borderId="37" applyNumberFormat="0" applyFont="1" applyFill="1" applyBorder="1" applyAlignment="1" applyProtection="0">
      <alignment vertical="bottom" wrapText="1"/>
    </xf>
    <xf numFmtId="59" fontId="7" fillId="6" borderId="37" applyNumberFormat="1" applyFont="1" applyFill="1" applyBorder="1" applyAlignment="1" applyProtection="0">
      <alignment horizontal="center" vertical="bottom" wrapText="1"/>
    </xf>
    <xf numFmtId="0" fontId="7" fillId="6" borderId="37" applyNumberFormat="0" applyFont="1" applyFill="1" applyBorder="1" applyAlignment="1" applyProtection="0">
      <alignment vertical="bottom" wrapText="1"/>
    </xf>
    <xf numFmtId="0" fontId="0" fillId="3" borderId="38" applyNumberFormat="0" applyFont="1" applyFill="1" applyBorder="1" applyAlignment="1" applyProtection="0">
      <alignment vertical="bottom" wrapText="1"/>
    </xf>
    <xf numFmtId="2" fontId="7" fillId="6" borderId="37" applyNumberFormat="1" applyFont="1" applyFill="1" applyBorder="1" applyAlignment="1" applyProtection="0">
      <alignment horizontal="center" vertical="bottom" wrapText="1"/>
    </xf>
    <xf numFmtId="49" fontId="5" fillId="7" borderId="36" applyNumberFormat="1" applyFont="1" applyFill="1" applyBorder="1" applyAlignment="1" applyProtection="0">
      <alignment vertical="center" wrapText="1"/>
    </xf>
    <xf numFmtId="0" fontId="6" fillId="7" borderId="37" applyNumberFormat="0" applyFont="1" applyFill="1" applyBorder="1" applyAlignment="1" applyProtection="0">
      <alignment vertical="bottom" wrapText="1"/>
    </xf>
    <xf numFmtId="59" fontId="7" fillId="7" borderId="37" applyNumberFormat="1" applyFont="1" applyFill="1" applyBorder="1" applyAlignment="1" applyProtection="0">
      <alignment horizontal="center" vertical="bottom" wrapText="1"/>
    </xf>
    <xf numFmtId="0" fontId="7" fillId="7" borderId="37" applyNumberFormat="0" applyFont="1" applyFill="1" applyBorder="1" applyAlignment="1" applyProtection="0">
      <alignment vertical="bottom" wrapText="1"/>
    </xf>
    <xf numFmtId="49" fontId="5" fillId="7" borderId="36" applyNumberFormat="1" applyFont="1" applyFill="1" applyBorder="1" applyAlignment="1" applyProtection="0">
      <alignment vertical="bottom" wrapText="1"/>
    </xf>
    <xf numFmtId="49" fontId="0" fillId="3" borderId="18" applyNumberFormat="1" applyFont="1" applyFill="1" applyBorder="1" applyAlignment="1" applyProtection="0">
      <alignment vertical="bottom" wrapText="1"/>
    </xf>
    <xf numFmtId="0" fontId="0" fillId="3" borderId="18" applyNumberFormat="0" applyFont="1" applyFill="1" applyBorder="1" applyAlignment="1" applyProtection="0">
      <alignment vertical="bottom" wrapText="1"/>
    </xf>
    <xf numFmtId="59" fontId="0" fillId="3" borderId="18" applyNumberFormat="1" applyFont="1" applyFill="1" applyBorder="1" applyAlignment="1" applyProtection="0">
      <alignment horizontal="center" vertical="bottom" wrapText="1"/>
    </xf>
    <xf numFmtId="59" fontId="0" fillId="3" borderId="3" applyNumberFormat="1" applyFont="1" applyFill="1" applyBorder="1" applyAlignment="1" applyProtection="0">
      <alignment horizontal="center" vertical="bottom" wrapText="1"/>
    </xf>
    <xf numFmtId="0" fontId="0" applyNumberFormat="1" applyFont="1" applyFill="0" applyBorder="0" applyAlignment="1" applyProtection="0">
      <alignment vertical="bottom"/>
    </xf>
    <xf numFmtId="0" fontId="0" fillId="3" borderId="2" applyNumberFormat="0" applyFont="1" applyFill="1" applyBorder="1" applyAlignment="1" applyProtection="0">
      <alignment vertical="bottom"/>
    </xf>
    <xf numFmtId="49" fontId="3" fillId="3" borderId="4" applyNumberFormat="1" applyFont="1" applyFill="1" applyBorder="1" applyAlignment="1" applyProtection="0">
      <alignment vertical="center" wrapText="1"/>
    </xf>
    <xf numFmtId="49" fontId="0" fillId="3" borderId="7" applyNumberFormat="1" applyFont="1" applyFill="1" applyBorder="1" applyAlignment="1" applyProtection="0">
      <alignment vertical="center" wrapText="1"/>
    </xf>
    <xf numFmtId="0" fontId="3" fillId="3" borderId="2" applyNumberFormat="0" applyFont="1" applyFill="1" applyBorder="1" applyAlignment="1" applyProtection="0">
      <alignment vertical="center" wrapText="1"/>
    </xf>
    <xf numFmtId="49" fontId="0" fillId="3" borderId="8" applyNumberFormat="1" applyFont="1" applyFill="1" applyBorder="1" applyAlignment="1" applyProtection="0">
      <alignment vertical="center" wrapText="1"/>
    </xf>
    <xf numFmtId="0" fontId="3" fillId="3" borderId="9" applyNumberFormat="0" applyFont="1" applyFill="1" applyBorder="1" applyAlignment="1" applyProtection="0">
      <alignment vertical="center" wrapText="1"/>
    </xf>
    <xf numFmtId="49" fontId="0" fillId="3" borderId="10" applyNumberFormat="1" applyFont="1" applyFill="1" applyBorder="1" applyAlignment="1" applyProtection="0">
      <alignment vertical="bottom" wrapText="1"/>
    </xf>
    <xf numFmtId="49" fontId="0" fillId="3" borderId="11" applyNumberFormat="1" applyFont="1" applyFill="1" applyBorder="1" applyAlignment="1" applyProtection="0">
      <alignment vertical="center" wrapText="1"/>
    </xf>
    <xf numFmtId="49" fontId="0" fillId="3" borderId="5" applyNumberFormat="1" applyFont="1" applyFill="1" applyBorder="1" applyAlignment="1" applyProtection="0">
      <alignment vertical="center" wrapText="1"/>
    </xf>
    <xf numFmtId="0" fontId="0" fillId="3" borderId="5" applyNumberFormat="0" applyFont="1" applyFill="1" applyBorder="1" applyAlignment="1" applyProtection="0">
      <alignment vertical="center" wrapText="1"/>
    </xf>
    <xf numFmtId="0" fontId="0" fillId="3" borderId="5" applyNumberFormat="1" applyFont="1" applyFill="1" applyBorder="1" applyAlignment="1" applyProtection="0">
      <alignment vertical="center" wrapText="1"/>
    </xf>
    <xf numFmtId="59" fontId="3" fillId="3" borderId="5" applyNumberFormat="1" applyFont="1" applyFill="1" applyBorder="1" applyAlignment="1" applyProtection="0">
      <alignment vertical="bottom" wrapText="1"/>
    </xf>
    <xf numFmtId="0" fontId="0" fillId="3" borderId="7" applyNumberFormat="0" applyFont="1" applyFill="1" applyBorder="1" applyAlignment="1" applyProtection="0">
      <alignment vertical="bottom" wrapText="1"/>
    </xf>
    <xf numFmtId="49" fontId="0" fillId="3" borderId="10" applyNumberFormat="1" applyFont="1" applyFill="1" applyBorder="1" applyAlignment="1" applyProtection="0">
      <alignment vertical="center" wrapText="1"/>
    </xf>
    <xf numFmtId="0" fontId="0" fillId="3" borderId="10" applyNumberFormat="0" applyFont="1" applyFill="1" applyBorder="1" applyAlignment="1" applyProtection="0">
      <alignment vertical="center" wrapText="1"/>
    </xf>
    <xf numFmtId="0" fontId="0" fillId="3" borderId="10" applyNumberFormat="1" applyFont="1" applyFill="1" applyBorder="1" applyAlignment="1" applyProtection="0">
      <alignment vertical="center" wrapText="1"/>
    </xf>
    <xf numFmtId="0" fontId="0" fillId="3" borderId="11" applyNumberFormat="0" applyFont="1" applyFill="1" applyBorder="1" applyAlignment="1" applyProtection="0">
      <alignment vertical="bottom" wrapText="1"/>
    </xf>
    <xf numFmtId="49" fontId="0" fillId="3" borderId="12" applyNumberFormat="1" applyFont="1" applyFill="1" applyBorder="1" applyAlignment="1" applyProtection="0">
      <alignment vertical="bottom" wrapText="1"/>
    </xf>
    <xf numFmtId="49" fontId="0" fillId="3" borderId="6" applyNumberFormat="1" applyFont="1" applyFill="1" applyBorder="1" applyAlignment="1" applyProtection="0">
      <alignment vertical="bottom" wrapText="1"/>
    </xf>
    <xf numFmtId="0" fontId="0" fillId="3" borderId="6" applyNumberFormat="1" applyFont="1" applyFill="1" applyBorder="1" applyAlignment="1" applyProtection="0">
      <alignment vertical="bottom" wrapText="1"/>
    </xf>
    <xf numFmtId="0" fontId="3" fillId="3" borderId="5" applyNumberFormat="0" applyFont="1" applyFill="1" applyBorder="1" applyAlignment="1" applyProtection="0">
      <alignment vertical="center" wrapText="1"/>
    </xf>
    <xf numFmtId="0" fontId="0" fillId="3" borderId="15" applyNumberFormat="0" applyFont="1" applyFill="1" applyBorder="1" applyAlignment="1" applyProtection="0">
      <alignment vertical="bottom" wrapText="1"/>
    </xf>
    <xf numFmtId="0" fontId="3" fillId="3" borderId="15" applyNumberFormat="0" applyFont="1" applyFill="1" applyBorder="1" applyAlignment="1" applyProtection="0">
      <alignment vertical="center" wrapText="1"/>
    </xf>
    <xf numFmtId="0" fontId="3" fillId="3" borderId="15" applyNumberFormat="0" applyFont="1" applyFill="1" applyBorder="1" applyAlignment="1" applyProtection="0">
      <alignment horizontal="center" vertical="center" wrapText="1"/>
    </xf>
    <xf numFmtId="0" fontId="3" fillId="3" borderId="39" applyNumberFormat="0" applyFont="1" applyFill="1" applyBorder="1" applyAlignment="1" applyProtection="0">
      <alignment horizontal="center" vertical="center" wrapText="1"/>
    </xf>
    <xf numFmtId="49" fontId="3" fillId="5" borderId="37" applyNumberFormat="1" applyFont="1" applyFill="1" applyBorder="1" applyAlignment="1" applyProtection="0">
      <alignment horizontal="center" vertical="center" wrapText="1"/>
    </xf>
    <xf numFmtId="49" fontId="3" fillId="8" borderId="36" applyNumberFormat="1" applyFont="1" applyFill="1" applyBorder="1" applyAlignment="1" applyProtection="0">
      <alignment vertical="center" wrapText="1"/>
    </xf>
    <xf numFmtId="49" fontId="0" fillId="8" borderId="37" applyNumberFormat="1" applyFont="1" applyFill="1" applyBorder="1" applyAlignment="1" applyProtection="0">
      <alignment vertical="bottom" wrapText="1"/>
    </xf>
    <xf numFmtId="0" fontId="0" fillId="8" borderId="37" applyNumberFormat="0" applyFont="1" applyFill="1" applyBorder="1" applyAlignment="1" applyProtection="0">
      <alignment horizontal="center" vertical="bottom" wrapText="1"/>
    </xf>
    <xf numFmtId="59" fontId="0" fillId="8" borderId="37" applyNumberFormat="1" applyFont="1" applyFill="1" applyBorder="1" applyAlignment="1" applyProtection="0">
      <alignment horizontal="center" vertical="bottom" wrapText="1"/>
    </xf>
    <xf numFmtId="2" fontId="0" fillId="8" borderId="37" applyNumberFormat="1" applyFont="1" applyFill="1" applyBorder="1" applyAlignment="1" applyProtection="0">
      <alignment horizontal="center" vertical="bottom" wrapText="1"/>
    </xf>
    <xf numFmtId="49" fontId="5" fillId="6" borderId="36" applyNumberFormat="1" applyFont="1" applyFill="1" applyBorder="1" applyAlignment="1" applyProtection="0">
      <alignment vertical="bottom" wrapText="1"/>
    </xf>
    <xf numFmtId="59" fontId="7" fillId="6" borderId="37" applyNumberFormat="1" applyFont="1" applyFill="1" applyBorder="1" applyAlignment="1" applyProtection="0">
      <alignment horizontal="center" vertical="center" wrapText="1"/>
    </xf>
    <xf numFmtId="2" fontId="7" fillId="6" borderId="37" applyNumberFormat="1" applyFont="1" applyFill="1" applyBorder="1" applyAlignment="1" applyProtection="0">
      <alignment horizontal="center" vertical="center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e7e6e6"/>
      <rgbColor rgb="ffffffff"/>
      <rgbColor rgb="ffaaaaaa"/>
      <rgbColor rgb="ff70ad47"/>
      <rgbColor rgb="ffc00000"/>
      <rgbColor rgb="ffffff00"/>
      <rgbColor rgb="fffbe4d5"/>
      <rgbColor rgb="ff7045a1"/>
      <rgbColor rgb="ffff0000"/>
      <rgbColor rgb="ffb370ff"/>
      <rgbColor rgb="ffffc00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T72"/>
  <sheetViews>
    <sheetView workbookViewId="0" showGridLines="0" defaultGridColor="1"/>
  </sheetViews>
  <sheetFormatPr defaultColWidth="10.8333" defaultRowHeight="16" customHeight="1" outlineLevelRow="0" outlineLevelCol="0"/>
  <cols>
    <col min="1" max="1" width="26.5" style="1" customWidth="1"/>
    <col min="2" max="4" width="10.8516" style="1" customWidth="1"/>
    <col min="5" max="8" width="15.1719" style="1" customWidth="1"/>
    <col min="9" max="9" width="13.6719" style="1" customWidth="1"/>
    <col min="10" max="11" width="14.6719" style="1" customWidth="1"/>
    <col min="12" max="12" width="33.1719" style="1" customWidth="1"/>
    <col min="13" max="13" width="10.8516" style="1" customWidth="1"/>
    <col min="14" max="14" width="12.1719" style="1" customWidth="1"/>
    <col min="15" max="16" width="10.8516" style="1" customWidth="1"/>
    <col min="17" max="17" width="11.6719" style="1" customWidth="1"/>
    <col min="18" max="20" width="10.8516" style="1" customWidth="1"/>
    <col min="21" max="16384" width="10.8516" style="1" customWidth="1"/>
  </cols>
  <sheetData>
    <row r="1" ht="17" customHeight="1">
      <c r="A1" t="s" s="2">
        <v>0</v>
      </c>
      <c r="B1" t="s" s="2">
        <v>1</v>
      </c>
      <c r="C1" t="s" s="2">
        <v>2</v>
      </c>
      <c r="D1" t="s" s="2">
        <v>3</v>
      </c>
      <c r="E1" t="s" s="2">
        <v>4</v>
      </c>
      <c r="F1" t="s" s="2">
        <v>5</v>
      </c>
      <c r="G1" t="s" s="2">
        <v>6</v>
      </c>
      <c r="H1" t="s" s="2">
        <v>7</v>
      </c>
      <c r="I1" t="s" s="2">
        <v>8</v>
      </c>
      <c r="J1" t="s" s="2">
        <v>9</v>
      </c>
      <c r="K1" t="s" s="2">
        <v>10</v>
      </c>
      <c r="L1" t="s" s="2">
        <v>11</v>
      </c>
      <c r="M1" s="3"/>
      <c r="N1" s="4"/>
      <c r="O1" s="5"/>
      <c r="P1" s="5"/>
      <c r="Q1" s="5"/>
      <c r="R1" s="5"/>
      <c r="S1" s="5"/>
      <c r="T1" s="5"/>
    </row>
    <row r="2" ht="16" customHeight="1">
      <c r="A2" t="s" s="6">
        <v>12</v>
      </c>
      <c r="B2" s="7">
        <v>11</v>
      </c>
      <c r="C2" s="7">
        <v>2.3</v>
      </c>
      <c r="D2" s="8">
        <v>45.5</v>
      </c>
      <c r="E2" t="s" s="9">
        <v>13</v>
      </c>
      <c r="F2" s="10">
        <f>B2/(100/25)</f>
        <v>2.75</v>
      </c>
      <c r="G2" s="10">
        <f>C2/(100/25)</f>
        <v>0.575</v>
      </c>
      <c r="H2" s="10">
        <f>D2/(100/25)</f>
        <v>11.375</v>
      </c>
      <c r="I2" s="8">
        <v>4.8</v>
      </c>
      <c r="J2" s="8">
        <v>58.2</v>
      </c>
      <c r="K2" s="7">
        <v>12.1</v>
      </c>
      <c r="L2" t="s" s="11">
        <v>14</v>
      </c>
      <c r="M2" s="3"/>
      <c r="N2" s="12">
        <f>LN(F2/2.7)^2</f>
        <v>0.0003366908898647</v>
      </c>
      <c r="O2" s="12">
        <f>LN(G2/0.6)^2</f>
        <v>0.00181132077947658</v>
      </c>
      <c r="P2" s="12">
        <f>LN(H2/10.9)^2</f>
        <v>0.0018194640056303</v>
      </c>
      <c r="Q2" s="12">
        <f>LN(I2/4.6)^2</f>
        <v>0.00181132077947658</v>
      </c>
      <c r="R2" s="12">
        <f>LN(J2/47.6)^2</f>
        <v>0.0404221453530834</v>
      </c>
      <c r="S2" s="12">
        <f>LN(K2/10.1)^2</f>
        <v>0.0326416592905066</v>
      </c>
      <c r="T2" s="5"/>
    </row>
    <row r="3" ht="15.35" customHeight="1">
      <c r="A3" s="13"/>
      <c r="B3" s="14">
        <v>12.3</v>
      </c>
      <c r="C3" s="14">
        <v>2</v>
      </c>
      <c r="D3" s="15">
        <v>46</v>
      </c>
      <c r="E3" s="16"/>
      <c r="F3" s="10">
        <f>B3/(100/25)</f>
        <v>3.075</v>
      </c>
      <c r="G3" s="10">
        <f>C3/(100/25)</f>
        <v>0.5</v>
      </c>
      <c r="H3" s="10">
        <f>D3/(100/25)</f>
        <v>11.5</v>
      </c>
      <c r="I3" s="15">
        <v>4.4</v>
      </c>
      <c r="J3" s="15">
        <v>66.2</v>
      </c>
      <c r="K3" s="14">
        <v>15.2</v>
      </c>
      <c r="L3" s="17"/>
      <c r="M3" s="3"/>
      <c r="N3" s="12">
        <f>LN(F3/2.7)^2</f>
        <v>0.0169138161671422</v>
      </c>
      <c r="O3" s="12">
        <f>LN(G3/0.6)^2</f>
        <v>0.0332411500717712</v>
      </c>
      <c r="P3" s="12">
        <f>LN(H3/10.9)^2</f>
        <v>0.00287127143376048</v>
      </c>
      <c r="Q3" s="12">
        <f>LN(I3/4.6)^2</f>
        <v>0.00197595919565378</v>
      </c>
      <c r="R3" s="12">
        <f>LN(J3/47.6)^2</f>
        <v>0.108799506320459</v>
      </c>
      <c r="S3" s="12">
        <f>LN(K3/10.1)^2</f>
        <v>0.167084740874181</v>
      </c>
      <c r="T3" s="5"/>
    </row>
    <row r="4" ht="15.35" customHeight="1">
      <c r="A4" s="13"/>
      <c r="B4" s="14">
        <v>12.7</v>
      </c>
      <c r="C4" s="14">
        <v>2.5</v>
      </c>
      <c r="D4" s="15">
        <v>45.5</v>
      </c>
      <c r="E4" s="16"/>
      <c r="F4" s="10">
        <f>B4/(100/25)</f>
        <v>3.175</v>
      </c>
      <c r="G4" s="10">
        <f>C4/(100/25)</f>
        <v>0.625</v>
      </c>
      <c r="H4" s="10">
        <f>D4/(100/25)</f>
        <v>11.375</v>
      </c>
      <c r="I4" s="15">
        <v>4.1</v>
      </c>
      <c r="J4" s="15">
        <v>48.1</v>
      </c>
      <c r="K4" s="14">
        <v>11.5</v>
      </c>
      <c r="L4" s="17"/>
      <c r="M4" s="3"/>
      <c r="N4" s="12">
        <f>LN(F4/2.7)^2</f>
        <v>0.0262621015446016</v>
      </c>
      <c r="O4" s="12">
        <f>LN(G4/0.6)^2</f>
        <v>0.00166643523661175</v>
      </c>
      <c r="P4" s="12">
        <f>LN(H4/10.9)^2</f>
        <v>0.0018194640056303</v>
      </c>
      <c r="Q4" s="12">
        <f>LN(I4/4.6)^2</f>
        <v>0.0132409506571201</v>
      </c>
      <c r="R4" s="12">
        <f>LN(J4/47.6)^2</f>
        <v>0.000109190292114933</v>
      </c>
      <c r="S4" s="12">
        <f>LN(K4/10.1)^2</f>
        <v>0.0168510544859362</v>
      </c>
      <c r="T4" s="5"/>
    </row>
    <row r="5" ht="15.35" customHeight="1">
      <c r="A5" s="13"/>
      <c r="B5" s="14">
        <v>12.1</v>
      </c>
      <c r="C5" s="14">
        <v>2</v>
      </c>
      <c r="D5" s="15">
        <v>46.3</v>
      </c>
      <c r="E5" s="16"/>
      <c r="F5" s="10">
        <f>B5/(100/25)</f>
        <v>3.025</v>
      </c>
      <c r="G5" s="10">
        <f>C5/(100/25)</f>
        <v>0.5</v>
      </c>
      <c r="H5" s="10">
        <f>D5/(100/25)</f>
        <v>11.575</v>
      </c>
      <c r="I5" s="15">
        <v>4.5</v>
      </c>
      <c r="J5" s="15">
        <v>67</v>
      </c>
      <c r="K5" s="14">
        <v>15.1</v>
      </c>
      <c r="L5" s="17"/>
      <c r="M5" s="3"/>
      <c r="N5" s="12">
        <f>LN(F5/2.7)^2</f>
        <v>0.012918440675638</v>
      </c>
      <c r="O5" s="12">
        <f>LN(G5/0.6)^2</f>
        <v>0.0332411500717712</v>
      </c>
      <c r="P5" s="12">
        <f>LN(H5/10.9)^2</f>
        <v>0.0036101844813251</v>
      </c>
      <c r="Q5" s="12">
        <f>LN(I5/4.6)^2</f>
        <v>0.000483072340552618</v>
      </c>
      <c r="R5" s="12">
        <f>LN(J5/47.6)^2</f>
        <v>0.116868162616794</v>
      </c>
      <c r="S5" s="12">
        <f>LN(K5/10.1)^2</f>
        <v>0.161732118641681</v>
      </c>
      <c r="T5" s="5"/>
    </row>
    <row r="6" ht="15.35" customHeight="1">
      <c r="A6" s="13"/>
      <c r="B6" s="14">
        <v>9.800000000000001</v>
      </c>
      <c r="C6" s="14">
        <v>2</v>
      </c>
      <c r="D6" s="15">
        <v>47.5</v>
      </c>
      <c r="E6" s="16"/>
      <c r="F6" s="10">
        <f>B6/(100/25)</f>
        <v>2.45</v>
      </c>
      <c r="G6" s="10">
        <f>C6/(100/25)</f>
        <v>0.5</v>
      </c>
      <c r="H6" s="10">
        <f>D6/(100/25)</f>
        <v>11.875</v>
      </c>
      <c r="I6" s="15">
        <v>6.8</v>
      </c>
      <c r="J6" s="15">
        <v>76.5</v>
      </c>
      <c r="K6" s="14">
        <v>13</v>
      </c>
      <c r="L6" s="17"/>
      <c r="M6" s="3"/>
      <c r="N6" s="12">
        <f>LN(F6/2.7)^2</f>
        <v>0.00944079401356376</v>
      </c>
      <c r="O6" s="12">
        <f>LN(G6/0.6)^2</f>
        <v>0.0332411500717712</v>
      </c>
      <c r="P6" s="12">
        <f>LN(H6/10.9)^2</f>
        <v>0.00733978765442899</v>
      </c>
      <c r="Q6" s="12">
        <f>LN(I6/4.6)^2</f>
        <v>0.15277647126661</v>
      </c>
      <c r="R6" s="12">
        <f>LN(J6/47.6)^2</f>
        <v>0.225110374401479</v>
      </c>
      <c r="S6" s="12">
        <f>LN(K6/10.1)^2</f>
        <v>0.0637127938826559</v>
      </c>
      <c r="T6" s="5"/>
    </row>
    <row r="7" ht="15.35" customHeight="1">
      <c r="A7" s="13"/>
      <c r="B7" s="14">
        <v>12.2</v>
      </c>
      <c r="C7" s="14">
        <v>2.2</v>
      </c>
      <c r="D7" s="15">
        <v>42.3</v>
      </c>
      <c r="E7" s="16"/>
      <c r="F7" s="10">
        <f>B7/(100/25)</f>
        <v>3.05</v>
      </c>
      <c r="G7" s="10">
        <f>C7/(100/25)</f>
        <v>0.55</v>
      </c>
      <c r="H7" s="10">
        <f>D7/(100/25)</f>
        <v>10.575</v>
      </c>
      <c r="I7" s="15">
        <v>4</v>
      </c>
      <c r="J7" s="15">
        <v>54.9</v>
      </c>
      <c r="K7" s="14">
        <v>13.5</v>
      </c>
      <c r="L7" s="17"/>
      <c r="M7" s="3"/>
      <c r="N7" s="12">
        <f>LN(F7/2.7)^2</f>
        <v>0.0148571276367643</v>
      </c>
      <c r="O7" s="12">
        <f>LN(G7/0.6)^2</f>
        <v>0.00757097972563146</v>
      </c>
      <c r="P7" s="12">
        <f>LN(H7/10.9)^2</f>
        <v>0.000916276792893003</v>
      </c>
      <c r="Q7" s="12">
        <f>LN(I7/4.6)^2</f>
        <v>0.0195334005364772</v>
      </c>
      <c r="R7" s="12">
        <f>LN(J7/47.6)^2</f>
        <v>0.0203577499860265</v>
      </c>
      <c r="S7" s="12">
        <f>LN(K7/10.1)^2</f>
        <v>0.08418949552299899</v>
      </c>
      <c r="T7" s="5"/>
    </row>
    <row r="8" ht="15.35" customHeight="1">
      <c r="A8" s="13"/>
      <c r="B8" s="14">
        <v>11.6</v>
      </c>
      <c r="C8" s="14">
        <v>2.3</v>
      </c>
      <c r="D8" s="15">
        <v>42.4</v>
      </c>
      <c r="E8" s="16"/>
      <c r="F8" s="10">
        <f>B8/(100/25)</f>
        <v>2.9</v>
      </c>
      <c r="G8" s="10">
        <f>C8/(100/25)</f>
        <v>0.575</v>
      </c>
      <c r="H8" s="10">
        <f>D8/(100/25)</f>
        <v>10.6</v>
      </c>
      <c r="I8" s="15">
        <v>4.3</v>
      </c>
      <c r="J8" s="15">
        <v>51.4</v>
      </c>
      <c r="K8" s="14">
        <v>12</v>
      </c>
      <c r="L8" s="17"/>
      <c r="M8" s="3"/>
      <c r="N8" s="12">
        <f>LN(F8/2.7)^2</f>
        <v>0.00510638353340147</v>
      </c>
      <c r="O8" s="12">
        <f>LN(G8/0.6)^2</f>
        <v>0.00181132077947658</v>
      </c>
      <c r="P8" s="12">
        <f>LN(H8/10.9)^2</f>
        <v>0.000778900454163877</v>
      </c>
      <c r="Q8" s="12">
        <f>LN(I8/4.6)^2</f>
        <v>0.00454832635534187</v>
      </c>
      <c r="R8" s="12">
        <f>LN(J8/47.6)^2</f>
        <v>0.00589907119324858</v>
      </c>
      <c r="S8" s="12">
        <f>LN(K8/10.1)^2</f>
        <v>0.0297118395323297</v>
      </c>
      <c r="T8" s="5"/>
    </row>
    <row r="9" ht="15.35" customHeight="1">
      <c r="A9" s="13"/>
      <c r="B9" s="14">
        <v>13.4</v>
      </c>
      <c r="C9" s="14">
        <v>2.9</v>
      </c>
      <c r="D9" s="15">
        <v>42.9</v>
      </c>
      <c r="E9" s="16"/>
      <c r="F9" s="10">
        <f>B9/(100/25)</f>
        <v>3.35</v>
      </c>
      <c r="G9" s="10">
        <f>C9/(100/25)</f>
        <v>0.725</v>
      </c>
      <c r="H9" s="10">
        <f>D9/(100/25)</f>
        <v>10.725</v>
      </c>
      <c r="I9" s="15">
        <v>3.8</v>
      </c>
      <c r="J9" s="15">
        <v>37</v>
      </c>
      <c r="K9" s="14">
        <v>10.5</v>
      </c>
      <c r="L9" s="17"/>
      <c r="M9" s="3"/>
      <c r="N9" s="12">
        <f>LN(F9/2.7)^2</f>
        <v>0.0465301883909281</v>
      </c>
      <c r="O9" s="12">
        <f>LN(G9/0.6)^2</f>
        <v>0.0358125344271888</v>
      </c>
      <c r="P9" s="12">
        <f>LN(H9/10.9)^2</f>
        <v>0.000261964726613583</v>
      </c>
      <c r="Q9" s="12">
        <f>LN(I9/4.6)^2</f>
        <v>0.0365021034944548</v>
      </c>
      <c r="R9" s="12">
        <f>LN(J9/47.6)^2</f>
        <v>0.0634610909417096</v>
      </c>
      <c r="S9" s="12">
        <f>LN(K9/10.1)^2</f>
        <v>0.00150853265203517</v>
      </c>
      <c r="T9" s="5"/>
    </row>
    <row r="10" ht="15.35" customHeight="1">
      <c r="A10" s="13"/>
      <c r="B10" s="14">
        <v>10.5</v>
      </c>
      <c r="C10" s="14">
        <v>2.9</v>
      </c>
      <c r="D10" s="15">
        <v>42</v>
      </c>
      <c r="E10" s="16"/>
      <c r="F10" s="10">
        <f>B10/(100/25)</f>
        <v>2.625</v>
      </c>
      <c r="G10" s="10">
        <f>C10/(100/25)</f>
        <v>0.725</v>
      </c>
      <c r="H10" s="10">
        <f>D10/(100/25)</f>
        <v>10.5</v>
      </c>
      <c r="I10" s="15">
        <v>4.7</v>
      </c>
      <c r="J10" s="15">
        <v>42.6</v>
      </c>
      <c r="K10" s="14">
        <v>8.800000000000001</v>
      </c>
      <c r="L10" s="17"/>
      <c r="M10" s="3"/>
      <c r="N10" s="12">
        <f>LN(F10/2.7)^2</f>
        <v>0.000793598309072742</v>
      </c>
      <c r="O10" s="12">
        <f>LN(G10/0.6)^2</f>
        <v>0.0358125344271888</v>
      </c>
      <c r="P10" s="12">
        <f>LN(H10/10.9)^2</f>
        <v>0.00139782755440644</v>
      </c>
      <c r="Q10" s="12">
        <f>LN(I10/4.6)^2</f>
        <v>0.000462516863006206</v>
      </c>
      <c r="R10" s="12">
        <f>LN(J10/47.6)^2</f>
        <v>0.0123162292294827</v>
      </c>
      <c r="S10" s="12">
        <f>LN(K10/10.1)^2</f>
        <v>0.0189843486368704</v>
      </c>
      <c r="T10" s="5"/>
    </row>
    <row r="11" ht="15.35" customHeight="1">
      <c r="A11" s="13"/>
      <c r="B11" s="14">
        <v>11.5</v>
      </c>
      <c r="C11" s="14">
        <v>2.4</v>
      </c>
      <c r="D11" s="15">
        <v>42.8</v>
      </c>
      <c r="E11" s="16"/>
      <c r="F11" s="10">
        <f>B11/(100/25)</f>
        <v>2.875</v>
      </c>
      <c r="G11" s="10">
        <f>C11/(100/25)</f>
        <v>0.6</v>
      </c>
      <c r="H11" s="10">
        <f>D11/(100/25)</f>
        <v>10.7</v>
      </c>
      <c r="I11" s="15">
        <v>4.3</v>
      </c>
      <c r="J11" s="15">
        <v>44.8</v>
      </c>
      <c r="K11" s="14">
        <v>10.9</v>
      </c>
      <c r="L11" s="17"/>
      <c r="M11" s="3"/>
      <c r="N11" s="12">
        <f>LN(F11/2.7)^2</f>
        <v>0.00394395319643443</v>
      </c>
      <c r="O11" s="12">
        <f>LN(G11/0.6)^2</f>
        <v>0</v>
      </c>
      <c r="P11" s="12">
        <f>LN(H11/10.9)^2</f>
        <v>0.000342955130205225</v>
      </c>
      <c r="Q11" s="12">
        <f>LN(I11/4.6)^2</f>
        <v>0.00454832635534187</v>
      </c>
      <c r="R11" s="12">
        <f>LN(J11/47.6)^2</f>
        <v>0.00367534477038575</v>
      </c>
      <c r="S11" s="12">
        <f>LN(K11/10.1)^2</f>
        <v>0.00581061123397802</v>
      </c>
      <c r="T11" s="5"/>
    </row>
    <row r="12" ht="15.35" customHeight="1">
      <c r="A12" s="13"/>
      <c r="B12" s="14">
        <v>7.1</v>
      </c>
      <c r="C12" s="14">
        <v>3.5</v>
      </c>
      <c r="D12" s="15">
        <v>43.8</v>
      </c>
      <c r="E12" s="16"/>
      <c r="F12" s="10">
        <f>B12/(100/25)</f>
        <v>1.775</v>
      </c>
      <c r="G12" s="10">
        <f>C12/(100/25)</f>
        <v>0.875</v>
      </c>
      <c r="H12" s="10">
        <f>D12/(100/25)</f>
        <v>10.95</v>
      </c>
      <c r="I12" s="15">
        <v>7.3</v>
      </c>
      <c r="J12" s="15">
        <v>37.5</v>
      </c>
      <c r="K12" s="14">
        <v>5.1</v>
      </c>
      <c r="L12" s="17"/>
      <c r="M12" s="3"/>
      <c r="N12" s="12">
        <f>LN(F12/2.7)^2</f>
        <v>0.175939435086371</v>
      </c>
      <c r="O12" s="12">
        <f>LN(G12/0.6)^2</f>
        <v>0.142350936852632</v>
      </c>
      <c r="P12" s="12">
        <f>LN(H12/10.9)^2</f>
        <v>2.09458810797972e-05</v>
      </c>
      <c r="Q12" s="12">
        <f>LN(I12/4.6)^2</f>
        <v>0.213275906372936</v>
      </c>
      <c r="R12" s="12">
        <f>LN(J12/47.6)^2</f>
        <v>0.0568783521472787</v>
      </c>
      <c r="S12" s="12">
        <f>LN(K12/10.1)^2</f>
        <v>0.466891898660374</v>
      </c>
      <c r="T12" s="5"/>
    </row>
    <row r="13" ht="15.35" customHeight="1">
      <c r="A13" s="13"/>
      <c r="B13" s="14">
        <v>13</v>
      </c>
      <c r="C13" s="14">
        <v>3.8</v>
      </c>
      <c r="D13" s="15">
        <v>41.4</v>
      </c>
      <c r="E13" s="16"/>
      <c r="F13" s="10">
        <f>B13/(100/25)</f>
        <v>3.25</v>
      </c>
      <c r="G13" s="10">
        <f>C13/(100/25)</f>
        <v>0.95</v>
      </c>
      <c r="H13" s="10">
        <f>D13/(100/25)</f>
        <v>10.35</v>
      </c>
      <c r="I13" s="15">
        <v>4.5</v>
      </c>
      <c r="J13" s="15">
        <v>46.4</v>
      </c>
      <c r="K13" s="14">
        <v>10.7</v>
      </c>
      <c r="L13" s="17"/>
      <c r="M13" s="3"/>
      <c r="N13" s="12">
        <f>LN(F13/2.7)^2</f>
        <v>0.0343743552216592</v>
      </c>
      <c r="O13" s="12">
        <f>LN(G13/0.6)^2</f>
        <v>0.211169961743975</v>
      </c>
      <c r="P13" s="12">
        <f>LN(H13/10.9)^2</f>
        <v>0.00268078208579289</v>
      </c>
      <c r="Q13" s="12">
        <f>LN(I13/4.6)^2</f>
        <v>0.000483072340552618</v>
      </c>
      <c r="R13" s="12">
        <f>LN(J13/47.6)^2</f>
        <v>0.000651949511286951</v>
      </c>
      <c r="S13" s="12">
        <f>LN(K13/10.1)^2</f>
        <v>0.00333024992260545</v>
      </c>
      <c r="T13" s="5"/>
    </row>
    <row r="14" ht="15.35" customHeight="1">
      <c r="A14" s="13"/>
      <c r="B14" s="14">
        <v>11.7</v>
      </c>
      <c r="C14" s="14">
        <v>2</v>
      </c>
      <c r="D14" s="15">
        <v>46.8</v>
      </c>
      <c r="E14" s="16"/>
      <c r="F14" s="10">
        <f>B14/(100/25)</f>
        <v>2.925</v>
      </c>
      <c r="G14" s="10">
        <f>C14/(100/25)</f>
        <v>0.5</v>
      </c>
      <c r="H14" s="10">
        <f>D14/(100/25)</f>
        <v>11.7</v>
      </c>
      <c r="I14" s="15">
        <v>4.6</v>
      </c>
      <c r="J14" s="15">
        <v>52.7</v>
      </c>
      <c r="K14" s="14">
        <v>11.8</v>
      </c>
      <c r="L14" s="17"/>
      <c r="M14" s="3"/>
      <c r="N14" s="12">
        <f>LN(F14/2.7)^2</f>
        <v>0.0064068350517112</v>
      </c>
      <c r="O14" s="12">
        <f>LN(G14/0.6)^2</f>
        <v>0.0332411500717712</v>
      </c>
      <c r="P14" s="12">
        <f>LN(H14/10.9)^2</f>
        <v>0.00501632972245185</v>
      </c>
      <c r="Q14" s="12">
        <f>LN(I14/4.6)^2</f>
        <v>0</v>
      </c>
      <c r="R14" s="12">
        <f>LN(J14/47.6)^2</f>
        <v>0.0103597168609912</v>
      </c>
      <c r="S14" s="12">
        <f>LN(K14/10.1)^2</f>
        <v>0.0242001915809776</v>
      </c>
      <c r="T14" s="5"/>
    </row>
    <row r="15" ht="15.35" customHeight="1">
      <c r="A15" s="13"/>
      <c r="B15" s="14">
        <v>11</v>
      </c>
      <c r="C15" s="14">
        <v>3.6</v>
      </c>
      <c r="D15" s="15">
        <v>38.8</v>
      </c>
      <c r="E15" s="16"/>
      <c r="F15" s="10">
        <f>B15/(100/25)</f>
        <v>2.75</v>
      </c>
      <c r="G15" s="10">
        <f>C15/(100/25)</f>
        <v>0.9</v>
      </c>
      <c r="H15" s="10">
        <f>D15/(100/25)</f>
        <v>9.699999999999999</v>
      </c>
      <c r="I15" s="15">
        <v>4.1</v>
      </c>
      <c r="J15" s="15">
        <v>29.1</v>
      </c>
      <c r="K15" s="14">
        <v>7.1</v>
      </c>
      <c r="L15" s="17"/>
      <c r="M15" s="3"/>
      <c r="N15" s="12">
        <f>LN(F15/2.7)^2</f>
        <v>0.0003366908898647</v>
      </c>
      <c r="O15" s="12">
        <f>LN(G15/0.6)^2</f>
        <v>0.164401953893165</v>
      </c>
      <c r="P15" s="12">
        <f>LN(H15/10.9)^2</f>
        <v>0.0136041673107324</v>
      </c>
      <c r="Q15" s="12">
        <f>LN(I15/4.6)^2</f>
        <v>0.0132409506571201</v>
      </c>
      <c r="R15" s="12">
        <f>LN(J15/47.6)^2</f>
        <v>0.242157082613681</v>
      </c>
      <c r="S15" s="12">
        <f>LN(K15/10.1)^2</f>
        <v>0.124214404582594</v>
      </c>
      <c r="T15" s="5"/>
    </row>
    <row r="16" ht="15.35" customHeight="1">
      <c r="A16" s="18"/>
      <c r="B16" s="19">
        <v>10.6</v>
      </c>
      <c r="C16" s="19">
        <v>3.4</v>
      </c>
      <c r="D16" s="20">
        <v>41.9</v>
      </c>
      <c r="E16" s="21"/>
      <c r="F16" s="10">
        <f>B16/(100/25)</f>
        <v>2.65</v>
      </c>
      <c r="G16" s="10">
        <f>C16/(100/25)</f>
        <v>0.85</v>
      </c>
      <c r="H16" s="10">
        <f>D16/(100/25)</f>
        <v>10.475</v>
      </c>
      <c r="I16" s="20">
        <v>4.6</v>
      </c>
      <c r="J16" s="20">
        <v>35</v>
      </c>
      <c r="K16" s="19">
        <v>7.6</v>
      </c>
      <c r="L16" s="22"/>
      <c r="M16" s="3"/>
      <c r="N16" s="12">
        <f>LN(F16/2.7)^2</f>
        <v>0.000349395836544006</v>
      </c>
      <c r="O16" s="12">
        <f>LN(G16/0.6)^2</f>
        <v>0.121317553272052</v>
      </c>
      <c r="P16" s="12">
        <f>LN(H16/10.9)^2</f>
        <v>0.00158175816712682</v>
      </c>
      <c r="Q16" s="12">
        <f>LN(I16/4.6)^2</f>
        <v>0</v>
      </c>
      <c r="R16" s="12">
        <f>LN(J16/47.6)^2</f>
        <v>0.0945468405790936</v>
      </c>
      <c r="S16" s="12">
        <f>LN(K16/10.1)^2</f>
        <v>0.080876066188884</v>
      </c>
      <c r="T16" s="5"/>
    </row>
    <row r="17" ht="19" customHeight="1">
      <c r="A17" t="s" s="6">
        <v>15</v>
      </c>
      <c r="B17" s="23">
        <v>10.21</v>
      </c>
      <c r="C17" s="23">
        <v>2.11</v>
      </c>
      <c r="D17" s="8">
        <v>45</v>
      </c>
      <c r="E17" t="s" s="9">
        <v>16</v>
      </c>
      <c r="F17" s="10">
        <f>B17/(100/25)</f>
        <v>2.5525</v>
      </c>
      <c r="G17" s="10">
        <f>C17/(100/25)</f>
        <v>0.5275</v>
      </c>
      <c r="H17" s="10">
        <f>D17/(100/25)</f>
        <v>11.25</v>
      </c>
      <c r="I17" s="24"/>
      <c r="J17" s="24"/>
      <c r="K17" s="25"/>
      <c r="L17" t="s" s="26">
        <v>17</v>
      </c>
      <c r="M17" s="3"/>
      <c r="N17" s="12">
        <f>LN(F17/2.7)^2</f>
        <v>0.00315602408175063</v>
      </c>
      <c r="O17" s="12">
        <f>LN(G17/0.6)^2</f>
        <v>0.0165844918384915</v>
      </c>
      <c r="P17" s="12">
        <f>LN(H17/10.9)^2</f>
        <v>0.000998897479558278</v>
      </c>
      <c r="Q17" s="4"/>
      <c r="R17" s="4"/>
      <c r="S17" s="4"/>
      <c r="T17" s="5"/>
    </row>
    <row r="18" ht="17" customHeight="1">
      <c r="A18" s="13"/>
      <c r="B18" s="27">
        <v>11.26</v>
      </c>
      <c r="C18" s="27">
        <v>2.45</v>
      </c>
      <c r="D18" s="5"/>
      <c r="E18" s="16"/>
      <c r="F18" s="10">
        <f>B18/(100/25)</f>
        <v>2.815</v>
      </c>
      <c r="G18" s="10">
        <f>C18/(100/25)</f>
        <v>0.6125</v>
      </c>
      <c r="H18" s="10"/>
      <c r="I18" s="5"/>
      <c r="J18" s="5"/>
      <c r="K18" s="28"/>
      <c r="L18" t="s" s="29">
        <v>18</v>
      </c>
      <c r="M18" s="5"/>
      <c r="N18" s="12">
        <f>LN(F18/2.7)^2</f>
        <v>0.00173976485769662</v>
      </c>
      <c r="O18" s="12">
        <f>LN(G18/0.6)^2</f>
        <v>0.000425155004748905</v>
      </c>
      <c r="P18" s="4"/>
      <c r="Q18" s="4"/>
      <c r="R18" s="4"/>
      <c r="S18" s="4"/>
      <c r="T18" s="5"/>
    </row>
    <row r="19" ht="17" customHeight="1">
      <c r="A19" s="13"/>
      <c r="B19" s="27">
        <v>9.699999999999999</v>
      </c>
      <c r="C19" s="27">
        <v>1.49</v>
      </c>
      <c r="D19" s="15">
        <v>46</v>
      </c>
      <c r="E19" s="16"/>
      <c r="F19" s="10">
        <f>B19/(100/25)</f>
        <v>2.425</v>
      </c>
      <c r="G19" s="10">
        <f>C19/(100/25)</f>
        <v>0.3725</v>
      </c>
      <c r="H19" s="10">
        <f>D19/(100/25)</f>
        <v>11.5</v>
      </c>
      <c r="I19" s="5"/>
      <c r="J19" s="5"/>
      <c r="K19" s="28"/>
      <c r="L19" t="s" s="30">
        <v>19</v>
      </c>
      <c r="M19" s="3"/>
      <c r="N19" s="12">
        <f>LN(F19/2.7)^2</f>
        <v>0.0115391098137624</v>
      </c>
      <c r="O19" s="12">
        <f>LN(G19/0.6)^2</f>
        <v>0.227235851480357</v>
      </c>
      <c r="P19" s="12">
        <f>LN(H19/10.9)^2</f>
        <v>0.00287127143376048</v>
      </c>
      <c r="Q19" s="4"/>
      <c r="R19" s="4"/>
      <c r="S19" s="4"/>
      <c r="T19" s="5"/>
    </row>
    <row r="20" ht="17" customHeight="1">
      <c r="A20" s="13"/>
      <c r="B20" s="27">
        <v>10.4</v>
      </c>
      <c r="C20" s="27">
        <v>3.27</v>
      </c>
      <c r="D20" s="5"/>
      <c r="E20" s="16"/>
      <c r="F20" s="10">
        <f>B20/(100/25)</f>
        <v>2.6</v>
      </c>
      <c r="G20" s="10">
        <f>C20/(100/25)</f>
        <v>0.8175</v>
      </c>
      <c r="H20" s="10"/>
      <c r="I20" s="5"/>
      <c r="J20" s="5"/>
      <c r="K20" s="28"/>
      <c r="L20" t="s" s="30">
        <v>20</v>
      </c>
      <c r="M20" s="3"/>
      <c r="N20" s="12">
        <f>LN(F20/2.7)^2</f>
        <v>0.00142433235625287</v>
      </c>
      <c r="O20" s="12">
        <f>LN(G20/0.6)^2</f>
        <v>0.0956796341891438</v>
      </c>
      <c r="P20" s="4"/>
      <c r="Q20" s="4"/>
      <c r="R20" s="4"/>
      <c r="S20" s="4"/>
      <c r="T20" s="5"/>
    </row>
    <row r="21" ht="17" customHeight="1">
      <c r="A21" s="18"/>
      <c r="B21" s="31">
        <v>10.24</v>
      </c>
      <c r="C21" s="31">
        <v>2.53</v>
      </c>
      <c r="D21" s="32"/>
      <c r="E21" s="21"/>
      <c r="F21" s="10">
        <f>B21/(100/25)</f>
        <v>2.56</v>
      </c>
      <c r="G21" s="10">
        <f>C21/(100/25)</f>
        <v>0.6325</v>
      </c>
      <c r="H21" s="10"/>
      <c r="I21" s="32"/>
      <c r="J21" s="32"/>
      <c r="K21" s="33"/>
      <c r="L21" t="s" s="34">
        <v>20</v>
      </c>
      <c r="M21" s="3"/>
      <c r="N21" s="12">
        <f>LN(F21/2.7)^2</f>
        <v>0.00283497832634402</v>
      </c>
      <c r="O21" s="12">
        <f>LN(G21/0.6)^2</f>
        <v>0.00278262214849297</v>
      </c>
      <c r="P21" s="4"/>
      <c r="Q21" s="4"/>
      <c r="R21" s="4"/>
      <c r="S21" s="4"/>
      <c r="T21" s="5"/>
    </row>
    <row r="22" ht="18" customHeight="1">
      <c r="A22" t="s" s="35">
        <v>21</v>
      </c>
      <c r="B22" s="36">
        <v>2.4</v>
      </c>
      <c r="C22" s="36">
        <v>0.43</v>
      </c>
      <c r="D22" s="37"/>
      <c r="E22" t="s" s="38">
        <v>22</v>
      </c>
      <c r="F22" s="36">
        <f>B22</f>
        <v>2.4</v>
      </c>
      <c r="G22" s="36">
        <f>C22</f>
        <v>0.43</v>
      </c>
      <c r="H22" s="39"/>
      <c r="I22" s="40"/>
      <c r="J22" s="40"/>
      <c r="K22" s="39"/>
      <c r="L22" t="s" s="41">
        <v>23</v>
      </c>
      <c r="M22" s="42"/>
      <c r="N22" s="43">
        <f>LN(F22/2.7)^2</f>
        <v>0.0138728434884329</v>
      </c>
      <c r="O22" s="43">
        <f>LN(G22/0.6)^2</f>
        <v>0.110985222252806</v>
      </c>
      <c r="P22" s="44"/>
      <c r="Q22" s="44"/>
      <c r="R22" s="44"/>
      <c r="S22" s="44"/>
      <c r="T22" s="32"/>
    </row>
    <row r="23" ht="17" customHeight="1">
      <c r="A23" t="s" s="45">
        <v>24</v>
      </c>
      <c r="B23" s="46"/>
      <c r="C23" s="46"/>
      <c r="D23" s="47"/>
      <c r="E23" s="46"/>
      <c r="F23" s="46"/>
      <c r="G23" s="46"/>
      <c r="H23" s="46"/>
      <c r="I23" s="48">
        <v>4.57</v>
      </c>
      <c r="J23" s="48">
        <v>69.93000000000001</v>
      </c>
      <c r="K23" s="49">
        <v>15.31</v>
      </c>
      <c r="L23" t="s" s="50">
        <v>25</v>
      </c>
      <c r="M23" s="51"/>
      <c r="N23" s="52"/>
      <c r="O23" s="52"/>
      <c r="P23" s="52"/>
      <c r="Q23" s="53">
        <f>LN(I23/4.6)^2</f>
        <v>4.28121391445356e-05</v>
      </c>
      <c r="R23" s="53">
        <f>LN(J23/47.6)^2</f>
        <v>0.147964839225566</v>
      </c>
      <c r="S23" s="53">
        <f>LN(K23/10.1)^2</f>
        <v>0.173031694657687</v>
      </c>
      <c r="T23" s="40"/>
    </row>
    <row r="24" ht="51" customHeight="1">
      <c r="A24" t="s" s="35">
        <v>26</v>
      </c>
      <c r="B24" s="36">
        <v>2.54</v>
      </c>
      <c r="C24" s="36">
        <v>0.5</v>
      </c>
      <c r="D24" s="39"/>
      <c r="E24" t="s" s="38">
        <v>22</v>
      </c>
      <c r="F24" s="36">
        <f>B24</f>
        <v>2.54</v>
      </c>
      <c r="G24" s="36">
        <f>C24</f>
        <v>0.5</v>
      </c>
      <c r="H24" s="39"/>
      <c r="I24" s="39"/>
      <c r="J24" s="39"/>
      <c r="K24" s="36">
        <v>5.1</v>
      </c>
      <c r="L24" t="s" s="41">
        <v>27</v>
      </c>
      <c r="M24" s="54"/>
      <c r="N24" s="55">
        <f>LN(F24/2.7)^2</f>
        <v>0.0037317061114236</v>
      </c>
      <c r="O24" s="55">
        <f>LN(G24/0.6)^2</f>
        <v>0.0332411500717712</v>
      </c>
      <c r="P24" s="56"/>
      <c r="Q24" s="56"/>
      <c r="R24" s="56"/>
      <c r="S24" s="56"/>
      <c r="T24" s="24"/>
    </row>
    <row r="25" ht="34" customHeight="1">
      <c r="A25" t="s" s="57">
        <v>28</v>
      </c>
      <c r="B25" s="58"/>
      <c r="C25" s="36">
        <v>2.3</v>
      </c>
      <c r="D25" s="40"/>
      <c r="E25" t="s" s="38">
        <v>29</v>
      </c>
      <c r="F25" s="39"/>
      <c r="G25" s="36">
        <f>C25/(100/22)</f>
        <v>0.506</v>
      </c>
      <c r="H25" s="39"/>
      <c r="I25" s="40"/>
      <c r="J25" s="40"/>
      <c r="K25" s="40"/>
      <c r="L25" s="40"/>
      <c r="M25" s="5"/>
      <c r="N25" s="4"/>
      <c r="O25" s="12">
        <f>LN(G25/0.6)^2</f>
        <v>0.0290337696536916</v>
      </c>
      <c r="P25" s="4"/>
      <c r="Q25" s="4"/>
      <c r="R25" s="4"/>
      <c r="S25" s="4"/>
      <c r="T25" s="5"/>
    </row>
    <row r="26" ht="22" customHeight="1">
      <c r="A26" t="s" s="6">
        <v>30</v>
      </c>
      <c r="B26" s="8">
        <v>2.15</v>
      </c>
      <c r="C26" s="24"/>
      <c r="D26" s="24"/>
      <c r="E26" t="s" s="9">
        <v>31</v>
      </c>
      <c r="F26" s="8">
        <f>B26</f>
        <v>2.15</v>
      </c>
      <c r="G26" s="24"/>
      <c r="H26" s="24"/>
      <c r="I26" s="24"/>
      <c r="J26" s="24"/>
      <c r="K26" s="24"/>
      <c r="L26" t="s" s="26">
        <v>32</v>
      </c>
      <c r="M26" s="3"/>
      <c r="N26" s="12">
        <f>LN(F26/2.7)^2</f>
        <v>0.0518855191629133</v>
      </c>
      <c r="O26" s="5"/>
      <c r="P26" s="5"/>
      <c r="Q26" s="5"/>
      <c r="R26" s="5"/>
      <c r="S26" s="5"/>
      <c r="T26" s="5"/>
    </row>
    <row r="27" ht="22" customHeight="1">
      <c r="A27" s="13"/>
      <c r="B27" s="15">
        <v>2.57</v>
      </c>
      <c r="C27" s="5"/>
      <c r="D27" s="5"/>
      <c r="E27" s="16"/>
      <c r="F27" s="15">
        <f>B27</f>
        <v>2.57</v>
      </c>
      <c r="G27" s="5"/>
      <c r="H27" s="5"/>
      <c r="I27" s="5"/>
      <c r="J27" s="5"/>
      <c r="K27" s="5"/>
      <c r="L27" t="s" s="30">
        <v>32</v>
      </c>
      <c r="M27" s="3"/>
      <c r="N27" s="12">
        <f>LN(F27/2.7)^2</f>
        <v>0.00243501529100442</v>
      </c>
      <c r="O27" s="5"/>
      <c r="P27" s="5"/>
      <c r="Q27" s="5"/>
      <c r="R27" s="5"/>
      <c r="S27" s="5"/>
      <c r="T27" s="5"/>
    </row>
    <row r="28" ht="22" customHeight="1">
      <c r="A28" s="13"/>
      <c r="B28" s="15">
        <v>2.54</v>
      </c>
      <c r="C28" s="5"/>
      <c r="D28" s="5"/>
      <c r="E28" s="16"/>
      <c r="F28" s="15">
        <f>B28</f>
        <v>2.54</v>
      </c>
      <c r="G28" s="5"/>
      <c r="H28" s="5"/>
      <c r="I28" s="5"/>
      <c r="J28" s="5"/>
      <c r="K28" s="5"/>
      <c r="L28" t="s" s="30">
        <v>32</v>
      </c>
      <c r="M28" s="3"/>
      <c r="N28" s="12">
        <f>LN(F28/2.7)^2</f>
        <v>0.0037317061114236</v>
      </c>
      <c r="O28" s="5"/>
      <c r="P28" s="5"/>
      <c r="Q28" s="5"/>
      <c r="R28" s="5"/>
      <c r="S28" s="5"/>
      <c r="T28" s="5"/>
    </row>
    <row r="29" ht="22" customHeight="1">
      <c r="A29" s="13"/>
      <c r="B29" s="15">
        <v>2.84</v>
      </c>
      <c r="C29" s="5"/>
      <c r="D29" s="5"/>
      <c r="E29" s="16"/>
      <c r="F29" s="15">
        <f>B29</f>
        <v>2.84</v>
      </c>
      <c r="G29" s="5"/>
      <c r="H29" s="5"/>
      <c r="I29" s="5"/>
      <c r="J29" s="5"/>
      <c r="K29" s="5"/>
      <c r="L29" t="s" s="30">
        <v>32</v>
      </c>
      <c r="M29" s="3"/>
      <c r="N29" s="12">
        <f>LN(F29/2.7)^2</f>
        <v>0.00255553292855682</v>
      </c>
      <c r="O29" s="5"/>
      <c r="P29" s="5"/>
      <c r="Q29" s="5"/>
      <c r="R29" s="5"/>
      <c r="S29" s="5"/>
      <c r="T29" s="5"/>
    </row>
    <row r="30" ht="22" customHeight="1">
      <c r="A30" s="13"/>
      <c r="B30" s="15">
        <v>2.72</v>
      </c>
      <c r="C30" s="5"/>
      <c r="D30" s="5"/>
      <c r="E30" s="16"/>
      <c r="F30" s="15">
        <f>B30</f>
        <v>2.72</v>
      </c>
      <c r="G30" s="5"/>
      <c r="H30" s="5"/>
      <c r="I30" s="5"/>
      <c r="J30" s="5"/>
      <c r="K30" s="5"/>
      <c r="L30" t="s" s="30">
        <v>32</v>
      </c>
      <c r="M30" s="3"/>
      <c r="N30" s="12">
        <f>LN(F30/2.7)^2</f>
        <v>5.44659837244203e-05</v>
      </c>
      <c r="O30" s="5"/>
      <c r="P30" s="5"/>
      <c r="Q30" s="5"/>
      <c r="R30" s="5"/>
      <c r="S30" s="5"/>
      <c r="T30" s="5"/>
    </row>
    <row r="31" ht="22" customHeight="1">
      <c r="A31" s="13"/>
      <c r="B31" s="15">
        <v>2.54</v>
      </c>
      <c r="C31" s="5"/>
      <c r="D31" s="5"/>
      <c r="E31" s="16"/>
      <c r="F31" s="15">
        <f>B31</f>
        <v>2.54</v>
      </c>
      <c r="G31" s="5"/>
      <c r="H31" s="5"/>
      <c r="I31" s="5"/>
      <c r="J31" s="5"/>
      <c r="K31" s="5"/>
      <c r="L31" t="s" s="30">
        <v>32</v>
      </c>
      <c r="M31" s="3"/>
      <c r="N31" s="12">
        <f>LN(F31/2.7)^2</f>
        <v>0.0037317061114236</v>
      </c>
      <c r="O31" s="5"/>
      <c r="P31" s="5"/>
      <c r="Q31" s="5"/>
      <c r="R31" s="5"/>
      <c r="S31" s="5"/>
      <c r="T31" s="5"/>
    </row>
    <row r="32" ht="22" customHeight="1">
      <c r="A32" s="13"/>
      <c r="B32" s="15">
        <v>2.71</v>
      </c>
      <c r="C32" s="5"/>
      <c r="D32" s="5"/>
      <c r="E32" s="16"/>
      <c r="F32" s="15">
        <f>B32</f>
        <v>2.71</v>
      </c>
      <c r="G32" s="5"/>
      <c r="H32" s="5"/>
      <c r="I32" s="5"/>
      <c r="J32" s="5"/>
      <c r="K32" s="5"/>
      <c r="L32" t="s" s="30">
        <v>32</v>
      </c>
      <c r="M32" s="3"/>
      <c r="N32" s="12">
        <f>LN(F32/2.7)^2</f>
        <v>1.36667877696011e-05</v>
      </c>
      <c r="O32" s="5"/>
      <c r="P32" s="5"/>
      <c r="Q32" s="5"/>
      <c r="R32" s="5"/>
      <c r="S32" s="5"/>
      <c r="T32" s="5"/>
    </row>
    <row r="33" ht="22" customHeight="1">
      <c r="A33" s="13"/>
      <c r="B33" s="15">
        <v>2.42</v>
      </c>
      <c r="C33" s="5"/>
      <c r="D33" s="5"/>
      <c r="E33" s="16"/>
      <c r="F33" s="15">
        <f>B33</f>
        <v>2.42</v>
      </c>
      <c r="G33" s="5"/>
      <c r="H33" s="5"/>
      <c r="I33" s="5"/>
      <c r="J33" s="5"/>
      <c r="K33" s="5"/>
      <c r="L33" t="s" s="30">
        <v>32</v>
      </c>
      <c r="M33" s="3"/>
      <c r="N33" s="12">
        <f>LN(F33/2.7)^2</f>
        <v>0.011986797240933</v>
      </c>
      <c r="O33" s="5"/>
      <c r="P33" s="5"/>
      <c r="Q33" s="5"/>
      <c r="R33" s="5"/>
      <c r="S33" s="5"/>
      <c r="T33" s="5"/>
    </row>
    <row r="34" ht="22" customHeight="1">
      <c r="A34" s="13"/>
      <c r="B34" s="15">
        <v>2.83</v>
      </c>
      <c r="C34" s="5"/>
      <c r="D34" s="5"/>
      <c r="E34" s="16"/>
      <c r="F34" s="15">
        <f>B34</f>
        <v>2.83</v>
      </c>
      <c r="G34" s="5"/>
      <c r="H34" s="5"/>
      <c r="I34" s="5"/>
      <c r="J34" s="5"/>
      <c r="K34" s="5"/>
      <c r="L34" t="s" s="30">
        <v>32</v>
      </c>
      <c r="M34" s="3"/>
      <c r="N34" s="12">
        <f>LN(F34/2.7)^2</f>
        <v>0.00221134485455311</v>
      </c>
      <c r="O34" s="5"/>
      <c r="P34" s="5"/>
      <c r="Q34" s="5"/>
      <c r="R34" s="5"/>
      <c r="S34" s="5"/>
      <c r="T34" s="5"/>
    </row>
    <row r="35" ht="22" customHeight="1">
      <c r="A35" s="13"/>
      <c r="B35" s="15">
        <v>2.46</v>
      </c>
      <c r="C35" s="5"/>
      <c r="D35" s="5"/>
      <c r="E35" s="16"/>
      <c r="F35" s="15">
        <f>B35</f>
        <v>2.46</v>
      </c>
      <c r="G35" s="5"/>
      <c r="H35" s="5"/>
      <c r="I35" s="5"/>
      <c r="J35" s="5"/>
      <c r="K35" s="5"/>
      <c r="L35" t="s" s="30">
        <v>32</v>
      </c>
      <c r="M35" s="3"/>
      <c r="N35" s="12">
        <f>LN(F35/2.7)^2</f>
        <v>0.00866582686660909</v>
      </c>
      <c r="O35" s="5"/>
      <c r="P35" s="5"/>
      <c r="Q35" s="5"/>
      <c r="R35" s="5"/>
      <c r="S35" s="5"/>
      <c r="T35" s="5"/>
    </row>
    <row r="36" ht="22" customHeight="1">
      <c r="A36" s="13"/>
      <c r="B36" s="15">
        <v>2.26</v>
      </c>
      <c r="C36" s="5"/>
      <c r="D36" s="5"/>
      <c r="E36" s="16"/>
      <c r="F36" s="15">
        <f>B36</f>
        <v>2.26</v>
      </c>
      <c r="G36" s="5"/>
      <c r="H36" s="5"/>
      <c r="I36" s="5"/>
      <c r="J36" s="5"/>
      <c r="K36" s="5"/>
      <c r="L36" t="s" s="30">
        <v>32</v>
      </c>
      <c r="M36" s="3"/>
      <c r="N36" s="12">
        <f>LN(F36/2.7)^2</f>
        <v>0.0316437704405912</v>
      </c>
      <c r="O36" s="5"/>
      <c r="P36" s="5"/>
      <c r="Q36" s="5"/>
      <c r="R36" s="5"/>
      <c r="S36" s="5"/>
      <c r="T36" s="5"/>
    </row>
    <row r="37" ht="22" customHeight="1">
      <c r="A37" s="13"/>
      <c r="B37" s="15">
        <v>2.3</v>
      </c>
      <c r="C37" s="5"/>
      <c r="D37" s="5"/>
      <c r="E37" s="16"/>
      <c r="F37" s="15">
        <f>B37</f>
        <v>2.3</v>
      </c>
      <c r="G37" s="5"/>
      <c r="H37" s="5"/>
      <c r="I37" s="5"/>
      <c r="J37" s="5"/>
      <c r="K37" s="5"/>
      <c r="L37" t="s" s="30">
        <v>32</v>
      </c>
      <c r="M37" s="3"/>
      <c r="N37" s="12">
        <f>LN(F37/2.7)^2</f>
        <v>0.0257097654331315</v>
      </c>
      <c r="O37" s="5"/>
      <c r="P37" s="5"/>
      <c r="Q37" s="5"/>
      <c r="R37" s="5"/>
      <c r="S37" s="5"/>
      <c r="T37" s="5"/>
    </row>
    <row r="38" ht="22" customHeight="1">
      <c r="A38" s="13"/>
      <c r="B38" s="15">
        <v>2.22</v>
      </c>
      <c r="C38" s="5"/>
      <c r="D38" s="5"/>
      <c r="E38" s="16"/>
      <c r="F38" s="15">
        <f>B38</f>
        <v>2.22</v>
      </c>
      <c r="G38" s="5"/>
      <c r="H38" s="5"/>
      <c r="I38" s="5"/>
      <c r="J38" s="5"/>
      <c r="K38" s="5"/>
      <c r="L38" t="s" s="30">
        <v>32</v>
      </c>
      <c r="M38" s="3"/>
      <c r="N38" s="12">
        <f>LN(F38/2.7)^2</f>
        <v>0.0383159394742739</v>
      </c>
      <c r="O38" s="5"/>
      <c r="P38" s="5"/>
      <c r="Q38" s="5"/>
      <c r="R38" s="5"/>
      <c r="S38" s="5"/>
      <c r="T38" s="5"/>
    </row>
    <row r="39" ht="22" customHeight="1">
      <c r="A39" s="13"/>
      <c r="B39" s="15">
        <v>2.85</v>
      </c>
      <c r="C39" s="5"/>
      <c r="D39" s="5"/>
      <c r="E39" s="16"/>
      <c r="F39" s="15">
        <f>B39</f>
        <v>2.85</v>
      </c>
      <c r="G39" s="5"/>
      <c r="H39" s="5"/>
      <c r="I39" s="5"/>
      <c r="J39" s="5"/>
      <c r="K39" s="5"/>
      <c r="L39" t="s" s="30">
        <v>32</v>
      </c>
      <c r="M39" s="3"/>
      <c r="N39" s="12">
        <f>LN(F39/2.7)^2</f>
        <v>0.00292326441588896</v>
      </c>
      <c r="O39" s="5"/>
      <c r="P39" s="5"/>
      <c r="Q39" s="5"/>
      <c r="R39" s="5"/>
      <c r="S39" s="5"/>
      <c r="T39" s="5"/>
    </row>
    <row r="40" ht="22" customHeight="1">
      <c r="A40" s="13"/>
      <c r="B40" s="15">
        <v>2.67</v>
      </c>
      <c r="C40" s="5"/>
      <c r="D40" s="5"/>
      <c r="E40" s="16"/>
      <c r="F40" s="15">
        <f>B40</f>
        <v>2.67</v>
      </c>
      <c r="G40" s="5"/>
      <c r="H40" s="5"/>
      <c r="I40" s="5"/>
      <c r="J40" s="5"/>
      <c r="K40" s="5"/>
      <c r="L40" t="s" s="30">
        <v>32</v>
      </c>
      <c r="M40" s="3"/>
      <c r="N40" s="12">
        <f>LN(F40/2.7)^2</f>
        <v>0.000124842646256067</v>
      </c>
      <c r="O40" s="5"/>
      <c r="P40" s="5"/>
      <c r="Q40" s="5"/>
      <c r="R40" s="5"/>
      <c r="S40" s="5"/>
      <c r="T40" s="5"/>
    </row>
    <row r="41" ht="22" customHeight="1">
      <c r="A41" s="13"/>
      <c r="B41" s="15">
        <v>2.87</v>
      </c>
      <c r="C41" s="5"/>
      <c r="D41" s="5"/>
      <c r="E41" s="16"/>
      <c r="F41" s="15">
        <f>B41</f>
        <v>2.87</v>
      </c>
      <c r="G41" s="5"/>
      <c r="H41" s="5"/>
      <c r="I41" s="5"/>
      <c r="J41" s="5"/>
      <c r="K41" s="5"/>
      <c r="L41" t="s" s="30">
        <v>32</v>
      </c>
      <c r="M41" s="3"/>
      <c r="N41" s="12">
        <f>LN(F41/2.7)^2</f>
        <v>0.00372835495574932</v>
      </c>
      <c r="O41" s="5"/>
      <c r="P41" s="5"/>
      <c r="Q41" s="5"/>
      <c r="R41" s="5"/>
      <c r="S41" s="5"/>
      <c r="T41" s="5"/>
    </row>
    <row r="42" ht="22" customHeight="1">
      <c r="A42" s="13"/>
      <c r="B42" s="15">
        <v>2.59</v>
      </c>
      <c r="C42" s="5"/>
      <c r="D42" s="5"/>
      <c r="E42" s="16"/>
      <c r="F42" s="15">
        <f>B42</f>
        <v>2.59</v>
      </c>
      <c r="G42" s="5"/>
      <c r="H42" s="5"/>
      <c r="I42" s="5"/>
      <c r="J42" s="5"/>
      <c r="K42" s="5"/>
      <c r="L42" t="s" s="30">
        <v>32</v>
      </c>
      <c r="M42" s="3"/>
      <c r="N42" s="12">
        <f>LN(F42/2.7)^2</f>
        <v>0.00173005229250621</v>
      </c>
      <c r="O42" s="5"/>
      <c r="P42" s="5"/>
      <c r="Q42" s="5"/>
      <c r="R42" s="5"/>
      <c r="S42" s="5"/>
      <c r="T42" s="5"/>
    </row>
    <row r="43" ht="22" customHeight="1">
      <c r="A43" s="13"/>
      <c r="B43" s="15">
        <v>3.2</v>
      </c>
      <c r="C43" s="5"/>
      <c r="D43" s="5"/>
      <c r="E43" s="16"/>
      <c r="F43" s="15">
        <f>B43</f>
        <v>3.2</v>
      </c>
      <c r="G43" s="5"/>
      <c r="H43" s="5"/>
      <c r="I43" s="5"/>
      <c r="J43" s="5"/>
      <c r="K43" s="5"/>
      <c r="L43" t="s" s="30">
        <v>32</v>
      </c>
      <c r="M43" s="3"/>
      <c r="N43" s="12">
        <f>LN(F43/2.7)^2</f>
        <v>0.0288656827040038</v>
      </c>
      <c r="O43" s="5"/>
      <c r="P43" s="5"/>
      <c r="Q43" s="5"/>
      <c r="R43" s="5"/>
      <c r="S43" s="5"/>
      <c r="T43" s="5"/>
    </row>
    <row r="44" ht="22" customHeight="1">
      <c r="A44" s="13"/>
      <c r="B44" s="15">
        <v>2.7</v>
      </c>
      <c r="C44" s="5"/>
      <c r="D44" s="5"/>
      <c r="E44" s="16"/>
      <c r="F44" s="15">
        <f>B44</f>
        <v>2.7</v>
      </c>
      <c r="G44" s="5"/>
      <c r="H44" s="5"/>
      <c r="I44" s="5"/>
      <c r="J44" s="5"/>
      <c r="K44" s="5"/>
      <c r="L44" t="s" s="30">
        <v>32</v>
      </c>
      <c r="M44" s="3"/>
      <c r="N44" s="12">
        <f>LN(F44/2.7)^2</f>
        <v>1.23259516440783e-32</v>
      </c>
      <c r="O44" s="5"/>
      <c r="P44" s="5"/>
      <c r="Q44" s="5"/>
      <c r="R44" s="5"/>
      <c r="S44" s="5"/>
      <c r="T44" s="5"/>
    </row>
    <row r="45" ht="22" customHeight="1">
      <c r="A45" s="13"/>
      <c r="B45" s="15">
        <v>2.36</v>
      </c>
      <c r="C45" s="5"/>
      <c r="D45" s="5"/>
      <c r="E45" s="16"/>
      <c r="F45" s="15">
        <f>B45</f>
        <v>2.36</v>
      </c>
      <c r="G45" s="5"/>
      <c r="H45" s="5"/>
      <c r="I45" s="5"/>
      <c r="J45" s="5"/>
      <c r="K45" s="5"/>
      <c r="L45" t="s" s="30">
        <v>32</v>
      </c>
      <c r="M45" s="3"/>
      <c r="N45" s="12">
        <f>LN(F45/2.7)^2</f>
        <v>0.0181145095464125</v>
      </c>
      <c r="O45" s="5"/>
      <c r="P45" s="5"/>
      <c r="Q45" s="5"/>
      <c r="R45" s="5"/>
      <c r="S45" s="5"/>
      <c r="T45" s="5"/>
    </row>
    <row r="46" ht="22" customHeight="1">
      <c r="A46" s="13"/>
      <c r="B46" s="20">
        <v>3.02</v>
      </c>
      <c r="C46" s="32"/>
      <c r="D46" s="32"/>
      <c r="E46" s="16"/>
      <c r="F46" s="20">
        <f>B46</f>
        <v>3.02</v>
      </c>
      <c r="G46" s="32"/>
      <c r="H46" s="32"/>
      <c r="I46" s="32"/>
      <c r="J46" s="32"/>
      <c r="K46" s="32"/>
      <c r="L46" t="s" s="34">
        <v>32</v>
      </c>
      <c r="M46" s="3"/>
      <c r="N46" s="12">
        <f>LN(F46/2.7)^2</f>
        <v>0.012545133101922</v>
      </c>
      <c r="O46" s="5"/>
      <c r="P46" s="5"/>
      <c r="Q46" s="5"/>
      <c r="R46" s="5"/>
      <c r="S46" s="5"/>
      <c r="T46" s="5"/>
    </row>
    <row r="47" ht="22" customHeight="1">
      <c r="A47" s="13"/>
      <c r="B47" s="8">
        <v>2.88</v>
      </c>
      <c r="C47" s="24"/>
      <c r="D47" s="24"/>
      <c r="E47" s="16"/>
      <c r="F47" s="8">
        <f>B47</f>
        <v>2.88</v>
      </c>
      <c r="G47" s="24"/>
      <c r="H47" s="24"/>
      <c r="I47" s="24"/>
      <c r="J47" s="24"/>
      <c r="K47" s="24"/>
      <c r="L47" t="s" s="26">
        <v>32</v>
      </c>
      <c r="M47" s="3"/>
      <c r="N47" s="12">
        <f>LN(F47/2.7)^2</f>
        <v>0.00416522071062472</v>
      </c>
      <c r="O47" s="5"/>
      <c r="P47" s="5"/>
      <c r="Q47" s="5"/>
      <c r="R47" s="5"/>
      <c r="S47" s="5"/>
      <c r="T47" s="5"/>
    </row>
    <row r="48" ht="22" customHeight="1">
      <c r="A48" s="13"/>
      <c r="B48" s="15">
        <v>3.02</v>
      </c>
      <c r="C48" s="5"/>
      <c r="D48" s="5"/>
      <c r="E48" s="16"/>
      <c r="F48" s="15">
        <f>B48</f>
        <v>3.02</v>
      </c>
      <c r="G48" s="5"/>
      <c r="H48" s="5"/>
      <c r="I48" s="5"/>
      <c r="J48" s="5"/>
      <c r="K48" s="5"/>
      <c r="L48" t="s" s="30">
        <v>32</v>
      </c>
      <c r="M48" s="3"/>
      <c r="N48" s="12">
        <f>LN(F48/2.7)^2</f>
        <v>0.012545133101922</v>
      </c>
      <c r="O48" s="5"/>
      <c r="P48" s="5"/>
      <c r="Q48" s="5"/>
      <c r="R48" s="5"/>
      <c r="S48" s="5"/>
      <c r="T48" s="5"/>
    </row>
    <row r="49" ht="22" customHeight="1">
      <c r="A49" s="13"/>
      <c r="B49" s="15">
        <v>2.66</v>
      </c>
      <c r="C49" s="5"/>
      <c r="D49" s="5"/>
      <c r="E49" s="16"/>
      <c r="F49" s="15">
        <f>B49</f>
        <v>2.66</v>
      </c>
      <c r="G49" s="5"/>
      <c r="H49" s="5"/>
      <c r="I49" s="5"/>
      <c r="J49" s="5"/>
      <c r="K49" s="5"/>
      <c r="L49" t="s" s="30">
        <v>32</v>
      </c>
      <c r="M49" s="3"/>
      <c r="N49" s="12">
        <f>LN(F49/2.7)^2</f>
        <v>0.000222775034390552</v>
      </c>
      <c r="O49" s="5"/>
      <c r="P49" s="5"/>
      <c r="Q49" s="5"/>
      <c r="R49" s="5"/>
      <c r="S49" s="5"/>
      <c r="T49" s="5"/>
    </row>
    <row r="50" ht="22" customHeight="1">
      <c r="A50" s="13"/>
      <c r="B50" s="15">
        <v>2.9</v>
      </c>
      <c r="C50" s="5"/>
      <c r="D50" s="5"/>
      <c r="E50" s="16"/>
      <c r="F50" s="15">
        <f>B50</f>
        <v>2.9</v>
      </c>
      <c r="G50" s="5"/>
      <c r="H50" s="5"/>
      <c r="I50" s="5"/>
      <c r="J50" s="5"/>
      <c r="K50" s="5"/>
      <c r="L50" t="s" s="30">
        <v>32</v>
      </c>
      <c r="M50" s="3"/>
      <c r="N50" s="12">
        <f>LN(F50/2.7)^2</f>
        <v>0.00510638353340147</v>
      </c>
      <c r="O50" s="5"/>
      <c r="P50" s="5"/>
      <c r="Q50" s="5"/>
      <c r="R50" s="5"/>
      <c r="S50" s="5"/>
      <c r="T50" s="5"/>
    </row>
    <row r="51" ht="22" customHeight="1">
      <c r="A51" s="13"/>
      <c r="B51" s="15">
        <v>2.85</v>
      </c>
      <c r="C51" s="5"/>
      <c r="D51" s="5"/>
      <c r="E51" s="16"/>
      <c r="F51" s="15">
        <f>B51</f>
        <v>2.85</v>
      </c>
      <c r="G51" s="5"/>
      <c r="H51" s="5"/>
      <c r="I51" s="5"/>
      <c r="J51" s="5"/>
      <c r="K51" s="5"/>
      <c r="L51" t="s" s="30">
        <v>32</v>
      </c>
      <c r="M51" s="3"/>
      <c r="N51" s="12">
        <f>LN(F51/2.7)^2</f>
        <v>0.00292326441588896</v>
      </c>
      <c r="O51" s="5"/>
      <c r="P51" s="5"/>
      <c r="Q51" s="5"/>
      <c r="R51" s="5"/>
      <c r="S51" s="5"/>
      <c r="T51" s="5"/>
    </row>
    <row r="52" ht="22" customHeight="1">
      <c r="A52" s="13"/>
      <c r="B52" s="15">
        <v>3.26</v>
      </c>
      <c r="C52" s="5"/>
      <c r="D52" s="5"/>
      <c r="E52" s="16"/>
      <c r="F52" s="15">
        <f>B52</f>
        <v>3.26</v>
      </c>
      <c r="G52" s="5"/>
      <c r="H52" s="5"/>
      <c r="I52" s="5"/>
      <c r="J52" s="5"/>
      <c r="K52" s="5"/>
      <c r="L52" t="s" s="30">
        <v>32</v>
      </c>
      <c r="M52" s="3"/>
      <c r="N52" s="12">
        <f>LN(F52/2.7)^2</f>
        <v>0.0355229848369214</v>
      </c>
      <c r="O52" s="5"/>
      <c r="P52" s="5"/>
      <c r="Q52" s="5"/>
      <c r="R52" s="5"/>
      <c r="S52" s="5"/>
      <c r="T52" s="5"/>
    </row>
    <row r="53" ht="22" customHeight="1">
      <c r="A53" s="13"/>
      <c r="B53" s="15">
        <v>2.38</v>
      </c>
      <c r="C53" s="5"/>
      <c r="D53" s="5"/>
      <c r="E53" s="16"/>
      <c r="F53" s="15">
        <f>B53</f>
        <v>2.38</v>
      </c>
      <c r="G53" s="5"/>
      <c r="H53" s="5"/>
      <c r="I53" s="5"/>
      <c r="J53" s="5"/>
      <c r="K53" s="5"/>
      <c r="L53" t="s" s="30">
        <v>32</v>
      </c>
      <c r="M53" s="3"/>
      <c r="N53" s="12">
        <f>LN(F53/2.7)^2</f>
        <v>0.015914146789629</v>
      </c>
      <c r="O53" s="5"/>
      <c r="P53" s="5"/>
      <c r="Q53" s="5"/>
      <c r="R53" s="5"/>
      <c r="S53" s="5"/>
      <c r="T53" s="5"/>
    </row>
    <row r="54" ht="22" customHeight="1">
      <c r="A54" s="13"/>
      <c r="B54" s="15">
        <v>3.49</v>
      </c>
      <c r="C54" s="5"/>
      <c r="D54" s="5"/>
      <c r="E54" s="16"/>
      <c r="F54" s="15">
        <f>B54</f>
        <v>3.49</v>
      </c>
      <c r="G54" s="5"/>
      <c r="H54" s="5"/>
      <c r="I54" s="5"/>
      <c r="J54" s="5"/>
      <c r="K54" s="5"/>
      <c r="L54" t="s" s="30">
        <v>32</v>
      </c>
      <c r="M54" s="3"/>
      <c r="N54" s="12">
        <f>LN(F54/2.7)^2</f>
        <v>0.0658692036126414</v>
      </c>
      <c r="O54" s="5"/>
      <c r="P54" s="5"/>
      <c r="Q54" s="5"/>
      <c r="R54" s="5"/>
      <c r="S54" s="5"/>
      <c r="T54" s="5"/>
    </row>
    <row r="55" ht="22" customHeight="1">
      <c r="A55" s="13"/>
      <c r="B55" s="15">
        <v>3.41</v>
      </c>
      <c r="C55" s="5"/>
      <c r="D55" s="5"/>
      <c r="E55" s="16"/>
      <c r="F55" s="15">
        <f>B55</f>
        <v>3.41</v>
      </c>
      <c r="G55" s="5"/>
      <c r="H55" s="5"/>
      <c r="I55" s="5"/>
      <c r="J55" s="5"/>
      <c r="K55" s="5"/>
      <c r="L55" t="s" s="30">
        <v>32</v>
      </c>
      <c r="M55" s="3"/>
      <c r="N55" s="12">
        <f>LN(F55/2.7)^2</f>
        <v>0.0545038135979671</v>
      </c>
      <c r="O55" s="5"/>
      <c r="P55" s="5"/>
      <c r="Q55" s="5"/>
      <c r="R55" s="5"/>
      <c r="S55" s="5"/>
      <c r="T55" s="5"/>
    </row>
    <row r="56" ht="22" customHeight="1">
      <c r="A56" s="13"/>
      <c r="B56" s="15">
        <v>3.18</v>
      </c>
      <c r="C56" s="5"/>
      <c r="D56" s="5"/>
      <c r="E56" s="16"/>
      <c r="F56" s="15">
        <f>B56</f>
        <v>3.18</v>
      </c>
      <c r="G56" s="5"/>
      <c r="H56" s="5"/>
      <c r="I56" s="5"/>
      <c r="J56" s="5"/>
      <c r="K56" s="5"/>
      <c r="L56" t="s" s="30">
        <v>32</v>
      </c>
      <c r="M56" s="3"/>
      <c r="N56" s="12">
        <f>LN(F56/2.7)^2</f>
        <v>0.0267745883271645</v>
      </c>
      <c r="O56" s="5"/>
      <c r="P56" s="5"/>
      <c r="Q56" s="5"/>
      <c r="R56" s="5"/>
      <c r="S56" s="5"/>
      <c r="T56" s="5"/>
    </row>
    <row r="57" ht="22" customHeight="1">
      <c r="A57" s="13"/>
      <c r="B57" s="15">
        <v>3.2</v>
      </c>
      <c r="C57" s="5"/>
      <c r="D57" s="5"/>
      <c r="E57" s="16"/>
      <c r="F57" s="15">
        <f>B57</f>
        <v>3.2</v>
      </c>
      <c r="G57" s="5"/>
      <c r="H57" s="5"/>
      <c r="I57" s="5"/>
      <c r="J57" s="5"/>
      <c r="K57" s="5"/>
      <c r="L57" t="s" s="30">
        <v>32</v>
      </c>
      <c r="M57" s="3"/>
      <c r="N57" s="12">
        <f>LN(F57/2.7)^2</f>
        <v>0.0288656827040038</v>
      </c>
      <c r="O57" s="5"/>
      <c r="P57" s="5"/>
      <c r="Q57" s="5"/>
      <c r="R57" s="5"/>
      <c r="S57" s="5"/>
      <c r="T57" s="5"/>
    </row>
    <row r="58" ht="22" customHeight="1">
      <c r="A58" s="18"/>
      <c r="B58" s="20">
        <v>3.79</v>
      </c>
      <c r="C58" s="32"/>
      <c r="D58" s="32"/>
      <c r="E58" s="21"/>
      <c r="F58" s="20">
        <f>B58</f>
        <v>3.79</v>
      </c>
      <c r="G58" s="32"/>
      <c r="H58" s="32"/>
      <c r="I58" s="32"/>
      <c r="J58" s="32"/>
      <c r="K58" s="32"/>
      <c r="L58" t="s" s="34">
        <v>32</v>
      </c>
      <c r="M58" s="3"/>
      <c r="N58" s="12">
        <f>LN(F58/2.7)^2</f>
        <v>0.114998471897155</v>
      </c>
      <c r="O58" s="5"/>
      <c r="P58" s="5"/>
      <c r="Q58" s="5"/>
      <c r="R58" s="5"/>
      <c r="S58" s="5"/>
      <c r="T58" s="5"/>
    </row>
    <row r="59" ht="17" customHeight="1">
      <c r="A59" t="s" s="59">
        <v>33</v>
      </c>
      <c r="B59" s="8">
        <v>2.71</v>
      </c>
      <c r="C59" s="24"/>
      <c r="D59" s="24"/>
      <c r="E59" t="s" s="59">
        <v>31</v>
      </c>
      <c r="F59" s="8">
        <v>2.71</v>
      </c>
      <c r="G59" s="24"/>
      <c r="H59" s="24"/>
      <c r="I59" s="24"/>
      <c r="J59" s="24"/>
      <c r="K59" s="24"/>
      <c r="L59" t="s" s="60">
        <v>34</v>
      </c>
      <c r="M59" s="3"/>
      <c r="N59" s="12">
        <f>LN(F59/2.7)^2</f>
        <v>1.36667877696011e-05</v>
      </c>
      <c r="O59" s="5"/>
      <c r="P59" s="5"/>
      <c r="Q59" s="5"/>
      <c r="R59" s="5"/>
      <c r="S59" s="5"/>
      <c r="T59" s="5"/>
    </row>
    <row r="60" ht="17" customHeight="1">
      <c r="A60" t="s" s="61">
        <v>35</v>
      </c>
      <c r="B60" s="62">
        <v>10</v>
      </c>
      <c r="C60" s="62">
        <v>2</v>
      </c>
      <c r="D60" s="63"/>
      <c r="E60" t="s" s="61">
        <v>36</v>
      </c>
      <c r="F60" s="62">
        <v>2.5</v>
      </c>
      <c r="G60" s="62">
        <v>0.5</v>
      </c>
      <c r="H60" s="63"/>
      <c r="I60" s="63"/>
      <c r="J60" s="63"/>
      <c r="K60" s="63"/>
      <c r="L60" t="s" s="64">
        <v>37</v>
      </c>
      <c r="M60" s="5"/>
      <c r="N60" s="4"/>
      <c r="O60" s="5"/>
      <c r="P60" s="5"/>
      <c r="Q60" s="5"/>
      <c r="R60" s="5"/>
      <c r="S60" s="5"/>
      <c r="T60" s="5"/>
    </row>
    <row r="61" ht="17" customHeight="1">
      <c r="A61" t="s" s="65">
        <v>38</v>
      </c>
      <c r="B61" s="66"/>
      <c r="C61" s="67"/>
      <c r="D61" s="67"/>
      <c r="E61" s="68"/>
      <c r="F61" s="69">
        <f>AVERAGE(F2:F59)</f>
        <v>2.7690625</v>
      </c>
      <c r="G61" s="70">
        <f>AVERAGE(G2:G25)</f>
        <v>0.623847826086957</v>
      </c>
      <c r="H61" s="70">
        <f>AVERAGE(H2:H25)</f>
        <v>10.9838235294118</v>
      </c>
      <c r="I61" s="70">
        <f>AVERAGE(I2:I25)</f>
        <v>4.710625</v>
      </c>
      <c r="J61" s="70">
        <f>AVERAGE(J2:J25)</f>
        <v>51.083125</v>
      </c>
      <c r="K61" s="70">
        <f>AVERAGE(K2:K25)</f>
        <v>10.9005882352941</v>
      </c>
      <c r="L61" s="71"/>
      <c r="M61" s="72"/>
      <c r="N61" s="4"/>
      <c r="O61" s="5"/>
      <c r="P61" s="5"/>
      <c r="Q61" s="5"/>
      <c r="R61" s="5"/>
      <c r="S61" s="5"/>
      <c r="T61" s="5"/>
    </row>
    <row r="62" ht="18" customHeight="1">
      <c r="A62" t="s" s="73">
        <v>39</v>
      </c>
      <c r="B62" s="74"/>
      <c r="C62" s="75"/>
      <c r="D62" s="75"/>
      <c r="E62" s="76"/>
      <c r="F62" s="69">
        <f>STDEV(F2:F59)</f>
        <v>0.36760359161491</v>
      </c>
      <c r="G62" s="69">
        <f>STDEV(G2:G59)</f>
        <v>0.160459102321391</v>
      </c>
      <c r="H62" s="69">
        <f>STDEV(H2:H59)</f>
        <v>0.590149688140022</v>
      </c>
      <c r="I62" s="77"/>
      <c r="J62" s="75"/>
      <c r="K62" s="75"/>
      <c r="L62" s="75"/>
      <c r="M62" s="5"/>
      <c r="N62" s="4"/>
      <c r="O62" s="5"/>
      <c r="P62" s="5"/>
      <c r="Q62" s="5"/>
      <c r="R62" s="5"/>
      <c r="S62" s="5"/>
      <c r="T62" s="5"/>
    </row>
    <row r="63" ht="17" customHeight="1">
      <c r="A63" t="s" s="78">
        <v>40</v>
      </c>
      <c r="B63" s="79"/>
      <c r="C63" s="80"/>
      <c r="D63" s="80"/>
      <c r="E63" s="80"/>
      <c r="F63" s="81">
        <f>AVERAGE(F2:F16)</f>
        <v>2.84166666666667</v>
      </c>
      <c r="G63" s="81">
        <f>AVERAGE(G2:G16)</f>
        <v>0.663333333333333</v>
      </c>
      <c r="H63" s="81">
        <f>AVERAGE(H2:H16)</f>
        <v>10.9316666666667</v>
      </c>
      <c r="I63" s="81">
        <f>AVERAGE(I2:I16)</f>
        <v>4.72</v>
      </c>
      <c r="J63" s="81">
        <f>AVERAGE(J2:J16)</f>
        <v>49.8266666666667</v>
      </c>
      <c r="K63" s="81">
        <f>AVERAGE(K2:K16)</f>
        <v>10.9933333333333</v>
      </c>
      <c r="L63" t="s" s="82">
        <v>41</v>
      </c>
      <c r="M63" s="72"/>
      <c r="N63" s="4"/>
      <c r="O63" s="5"/>
      <c r="P63" s="5"/>
      <c r="Q63" s="5"/>
      <c r="R63" s="5"/>
      <c r="S63" s="5"/>
      <c r="T63" s="5"/>
    </row>
    <row r="64" ht="18" customHeight="1">
      <c r="A64" t="s" s="83">
        <v>42</v>
      </c>
      <c r="B64" s="84"/>
      <c r="C64" s="85"/>
      <c r="D64" s="85"/>
      <c r="E64" s="86"/>
      <c r="F64" s="81">
        <f>STDEV(F3:F17)</f>
        <v>0.391284286494031</v>
      </c>
      <c r="G64" s="81">
        <f>STDEV(G3:G17)</f>
        <v>0.164008021000136</v>
      </c>
      <c r="H64" s="81">
        <f>STDEV(H3:H16)</f>
        <v>0.619165070571156</v>
      </c>
      <c r="I64" s="81">
        <f>STDEV(I2:I16)</f>
        <v>0.989372095248872</v>
      </c>
      <c r="J64" s="81">
        <f>STDEV(J2:J16)</f>
        <v>13.1994841169032</v>
      </c>
      <c r="K64" s="81">
        <f>STDEV(K2:K16)</f>
        <v>2.86068589843831</v>
      </c>
      <c r="L64" t="s" s="82">
        <v>41</v>
      </c>
      <c r="M64" s="72"/>
      <c r="N64" s="4"/>
      <c r="O64" s="5"/>
      <c r="P64" s="5"/>
      <c r="Q64" s="5"/>
      <c r="R64" s="5"/>
      <c r="S64" s="5"/>
      <c r="T64" s="5"/>
    </row>
    <row r="65" ht="15.85" customHeight="1">
      <c r="A65" s="87"/>
      <c r="B65" s="88"/>
      <c r="C65" s="88"/>
      <c r="D65" s="88"/>
      <c r="E65" s="88"/>
      <c r="F65" s="89"/>
      <c r="G65" s="89"/>
      <c r="H65" s="89"/>
      <c r="I65" s="89"/>
      <c r="J65" s="89"/>
      <c r="K65" s="89"/>
      <c r="L65" s="89"/>
      <c r="M65" s="5"/>
      <c r="N65" s="4"/>
      <c r="O65" s="5"/>
      <c r="P65" s="5"/>
      <c r="Q65" s="5"/>
      <c r="R65" s="5"/>
      <c r="S65" s="5"/>
      <c r="T65" s="5"/>
    </row>
    <row r="66" ht="17" customHeight="1">
      <c r="A66" t="s" s="90">
        <v>43</v>
      </c>
      <c r="B66" s="91"/>
      <c r="C66" s="91"/>
      <c r="D66" s="91"/>
      <c r="E66" s="91"/>
      <c r="F66" s="92">
        <f>GEOMEAN(F2:F59)</f>
        <v>2.74486768430285</v>
      </c>
      <c r="G66" s="92">
        <f>GEOMEAN(G2:G59)</f>
        <v>0.6052360950271251</v>
      </c>
      <c r="H66" s="92">
        <f>GEOMEAN(H2:H59)</f>
        <v>10.9686861144582</v>
      </c>
      <c r="I66" s="92">
        <f>GEOMEAN(I2:I59)</f>
        <v>4.63635615884116</v>
      </c>
      <c r="J66" s="92">
        <f>GEOMEAN(J2:J59)</f>
        <v>49.3462857885843</v>
      </c>
      <c r="K66" s="92">
        <f>GEOMEAN(K2:K59)</f>
        <v>10.3644884898356</v>
      </c>
      <c r="L66" s="93"/>
      <c r="M66" s="94"/>
      <c r="N66" s="4"/>
      <c r="O66" s="5"/>
      <c r="P66" s="5"/>
      <c r="Q66" s="5"/>
      <c r="R66" s="5"/>
      <c r="S66" s="5"/>
      <c r="T66" s="4"/>
    </row>
    <row r="67" ht="17" customHeight="1">
      <c r="A67" t="s" s="90">
        <v>44</v>
      </c>
      <c r="B67" s="91"/>
      <c r="C67" s="91"/>
      <c r="D67" s="91"/>
      <c r="E67" s="91"/>
      <c r="F67" s="95">
        <f>EXP((N67/57)^(1/2))</f>
        <v>1.14247088076144</v>
      </c>
      <c r="G67" s="95">
        <f>EXP((O67/18)^(1/2))</f>
        <v>1.3180454530261</v>
      </c>
      <c r="H67" s="95">
        <f>EXP((P67/24)^(1/2))</f>
        <v>1.04570341822291</v>
      </c>
      <c r="I67" s="95">
        <f>EXP((Q67/17)^(1/2))</f>
        <v>1.17941418061787</v>
      </c>
      <c r="J67" s="95">
        <f>EXP((R67/17)^(1/2))</f>
        <v>1.29698548833366</v>
      </c>
      <c r="K67" s="95">
        <f>EXP((S67/18)^(1/2))</f>
        <v>1.32881787206918</v>
      </c>
      <c r="L67" s="93"/>
      <c r="M67" s="94"/>
      <c r="N67" s="12">
        <f>SUM(N2:N59)</f>
        <v>1.01120679717835</v>
      </c>
      <c r="O67" s="12">
        <f>SUM(O2:O59)</f>
        <v>1.37265802806399</v>
      </c>
      <c r="P67" s="12">
        <f>SUM(P2:P59)</f>
        <v>0.0479322483195598</v>
      </c>
      <c r="Q67" s="12">
        <f>SUM(Q2:Q59)</f>
        <v>0.462925189353788</v>
      </c>
      <c r="R67" s="12">
        <f>SUM(R2:R59)</f>
        <v>1.14957764604268</v>
      </c>
      <c r="S67" s="12">
        <f>SUM(S2:S59)</f>
        <v>1.4547717003463</v>
      </c>
      <c r="T67" s="5"/>
    </row>
    <row r="68" ht="17" customHeight="1">
      <c r="A68" t="s" s="96">
        <v>45</v>
      </c>
      <c r="B68" s="97"/>
      <c r="C68" s="97"/>
      <c r="D68" s="97"/>
      <c r="E68" s="97"/>
      <c r="F68" s="98">
        <f>F66/F67</f>
        <v>2.40257124319303</v>
      </c>
      <c r="G68" s="98">
        <f>G66/G67</f>
        <v>0.459192126976777</v>
      </c>
      <c r="H68" s="98">
        <f>H66/H67</f>
        <v>10.4892897195446</v>
      </c>
      <c r="I68" s="98">
        <f>I66/I67</f>
        <v>3.93106699498243</v>
      </c>
      <c r="J68" s="98">
        <f>J66/J67</f>
        <v>38.0469066403999</v>
      </c>
      <c r="K68" s="98">
        <f>K66/K67</f>
        <v>7.79978107435931</v>
      </c>
      <c r="L68" s="99"/>
      <c r="M68" s="94"/>
      <c r="N68" s="4"/>
      <c r="O68" s="5"/>
      <c r="P68" s="5"/>
      <c r="Q68" s="5"/>
      <c r="R68" s="5"/>
      <c r="S68" s="5"/>
      <c r="T68" s="5"/>
    </row>
    <row r="69" ht="17" customHeight="1">
      <c r="A69" t="s" s="100">
        <v>46</v>
      </c>
      <c r="B69" s="97"/>
      <c r="C69" s="97"/>
      <c r="D69" s="97"/>
      <c r="E69" s="97"/>
      <c r="F69" s="98">
        <f>F66*F67</f>
        <v>3.13593140085909</v>
      </c>
      <c r="G69" s="98">
        <f>G66*G67</f>
        <v>0.797728683057775</v>
      </c>
      <c r="H69" s="98">
        <f>H66*H67</f>
        <v>11.4699925633031</v>
      </c>
      <c r="I69" s="98">
        <f>I66*I67</f>
        <v>5.46818420013226</v>
      </c>
      <c r="J69" s="98">
        <f>J66*J67</f>
        <v>64.00141657095941</v>
      </c>
      <c r="K69" s="98">
        <f>K66*K67</f>
        <v>13.7725175401489</v>
      </c>
      <c r="L69" s="99"/>
      <c r="M69" s="94"/>
      <c r="N69" s="4"/>
      <c r="O69" s="5"/>
      <c r="P69" s="5"/>
      <c r="Q69" s="5"/>
      <c r="R69" s="5"/>
      <c r="S69" s="5"/>
      <c r="T69" s="5"/>
    </row>
    <row r="70" ht="17" customHeight="1">
      <c r="A70" t="s" s="101">
        <v>47</v>
      </c>
      <c r="B70" s="102"/>
      <c r="C70" s="102"/>
      <c r="D70" s="102"/>
      <c r="E70" s="102"/>
      <c r="F70" s="103">
        <f>F67^1.96</f>
        <v>1.29830423466579</v>
      </c>
      <c r="G70" s="103">
        <f>G67^1.96</f>
        <v>1.71815982139556</v>
      </c>
      <c r="H70" s="103">
        <f>H67^1.96</f>
        <v>1.09154266150237</v>
      </c>
      <c r="I70" s="103">
        <f>I67^1.96</f>
        <v>1.38186633462536</v>
      </c>
      <c r="J70" s="103">
        <f>J67^1.96</f>
        <v>1.66476458758423</v>
      </c>
      <c r="K70" s="103">
        <f>K67^1.96</f>
        <v>1.74579121085464</v>
      </c>
      <c r="L70" s="102"/>
      <c r="M70" s="5"/>
      <c r="N70" s="4"/>
      <c r="O70" s="5"/>
      <c r="P70" s="5"/>
      <c r="Q70" s="5"/>
      <c r="R70" s="5"/>
      <c r="S70" s="5"/>
      <c r="T70" s="5"/>
    </row>
    <row r="71" ht="17" customHeight="1">
      <c r="A71" t="s" s="29">
        <v>48</v>
      </c>
      <c r="B71" s="5"/>
      <c r="C71" s="5"/>
      <c r="D71" s="5"/>
      <c r="E71" s="5"/>
      <c r="F71" s="104">
        <f>F66/F70</f>
        <v>2.11419450927805</v>
      </c>
      <c r="G71" s="104">
        <f>G66/G70</f>
        <v>0.352258321659232</v>
      </c>
      <c r="H71" s="104">
        <f>H66/H70</f>
        <v>10.0487928702312</v>
      </c>
      <c r="I71" s="104">
        <f>I66/I70</f>
        <v>3.35514082850722</v>
      </c>
      <c r="J71" s="104">
        <f>J66/J70</f>
        <v>29.6415998734041</v>
      </c>
      <c r="K71" s="104">
        <f>K66/K70</f>
        <v>5.93684309177026</v>
      </c>
      <c r="L71" s="5"/>
      <c r="M71" s="5"/>
      <c r="N71" s="4"/>
      <c r="O71" s="5"/>
      <c r="P71" s="5"/>
      <c r="Q71" s="5"/>
      <c r="R71" s="5"/>
      <c r="S71" s="5"/>
      <c r="T71" s="5"/>
    </row>
    <row r="72" ht="17" customHeight="1">
      <c r="A72" t="s" s="29">
        <v>49</v>
      </c>
      <c r="B72" s="5"/>
      <c r="C72" s="5"/>
      <c r="D72" s="5"/>
      <c r="E72" s="5"/>
      <c r="F72" s="104">
        <f>F66*F70</f>
        <v>3.56367333812767</v>
      </c>
      <c r="G72" s="104">
        <f>G66*G70</f>
        <v>1.03989234093395</v>
      </c>
      <c r="H72" s="104">
        <f>H66*H70</f>
        <v>11.9727888345598</v>
      </c>
      <c r="I72" s="104">
        <f>I66*I70</f>
        <v>6.40682449123555</v>
      </c>
      <c r="J72" s="104">
        <f>J66*J70</f>
        <v>82.1499491096461</v>
      </c>
      <c r="K72" s="104">
        <f>K66*K70</f>
        <v>18.0942329105591</v>
      </c>
      <c r="L72" s="5"/>
      <c r="M72" s="5"/>
      <c r="N72" s="4"/>
      <c r="O72" s="5"/>
      <c r="P72" s="5"/>
      <c r="Q72" s="5"/>
      <c r="R72" s="5"/>
      <c r="S72" s="5"/>
      <c r="T72" s="5"/>
    </row>
  </sheetData>
  <mergeCells count="7">
    <mergeCell ref="L2:L16"/>
    <mergeCell ref="E26:E58"/>
    <mergeCell ref="A2:A16"/>
    <mergeCell ref="E2:E16"/>
    <mergeCell ref="A17:A21"/>
    <mergeCell ref="E17:E21"/>
    <mergeCell ref="A26:A58"/>
  </mergeCell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1:S34"/>
  <sheetViews>
    <sheetView workbookViewId="0" showGridLines="0" defaultGridColor="1"/>
  </sheetViews>
  <sheetFormatPr defaultColWidth="10.8333" defaultRowHeight="16" customHeight="1" outlineLevelRow="0" outlineLevelCol="0"/>
  <cols>
    <col min="1" max="2" width="22.6719" style="105" customWidth="1"/>
    <col min="3" max="6" width="10.8516" style="105" customWidth="1"/>
    <col min="7" max="9" width="12.6719" style="105" customWidth="1"/>
    <col min="10" max="10" width="14.6719" style="105" customWidth="1"/>
    <col min="11" max="11" width="13.6719" style="105" customWidth="1"/>
    <col min="12" max="12" width="45.3516" style="105" customWidth="1"/>
    <col min="13" max="14" width="10.8516" style="105" customWidth="1"/>
    <col min="15" max="15" width="11.6719" style="105" customWidth="1"/>
    <col min="16" max="16" width="12.3516" style="105" customWidth="1"/>
    <col min="17" max="19" width="11.6719" style="105" customWidth="1"/>
    <col min="20" max="16384" width="10.8516" style="105" customWidth="1"/>
  </cols>
  <sheetData>
    <row r="1" ht="34" customHeight="1">
      <c r="A1" t="s" s="2">
        <v>0</v>
      </c>
      <c r="B1" t="s" s="2">
        <v>50</v>
      </c>
      <c r="C1" t="s" s="2">
        <v>1</v>
      </c>
      <c r="D1" t="s" s="2">
        <v>2</v>
      </c>
      <c r="E1" t="s" s="2">
        <v>3</v>
      </c>
      <c r="F1" t="s" s="2">
        <v>4</v>
      </c>
      <c r="G1" t="s" s="2">
        <v>5</v>
      </c>
      <c r="H1" t="s" s="2">
        <v>6</v>
      </c>
      <c r="I1" t="s" s="2">
        <v>8</v>
      </c>
      <c r="J1" t="s" s="2">
        <v>9</v>
      </c>
      <c r="K1" t="s" s="2">
        <v>10</v>
      </c>
      <c r="L1" t="s" s="2">
        <v>11</v>
      </c>
      <c r="M1" s="106"/>
      <c r="N1" s="4"/>
      <c r="O1" s="5"/>
      <c r="P1" s="5"/>
      <c r="Q1" s="5"/>
      <c r="R1" s="5"/>
      <c r="S1" s="5"/>
    </row>
    <row r="2" ht="19" customHeight="1">
      <c r="A2" t="s" s="107">
        <v>26</v>
      </c>
      <c r="B2" t="s" s="59">
        <v>51</v>
      </c>
      <c r="C2" s="8">
        <v>1.38</v>
      </c>
      <c r="D2" s="8">
        <v>0.07199999999999999</v>
      </c>
      <c r="E2" s="24"/>
      <c r="F2" t="s" s="9">
        <v>31</v>
      </c>
      <c r="G2" s="7">
        <f>C2</f>
        <v>1.38</v>
      </c>
      <c r="H2" s="7">
        <f>D2</f>
        <v>0.07199999999999999</v>
      </c>
      <c r="I2" s="24"/>
      <c r="J2" s="24"/>
      <c r="K2" s="8">
        <v>19.2</v>
      </c>
      <c r="L2" t="s" s="108">
        <v>52</v>
      </c>
      <c r="M2" s="106"/>
      <c r="N2" s="4"/>
      <c r="O2" s="15">
        <f>G2/G28</f>
        <v>0.988393657368855</v>
      </c>
      <c r="P2" s="15">
        <f>LN(O2)</f>
        <v>-0.0116742219574186</v>
      </c>
      <c r="Q2" s="15">
        <f>P2^2</f>
        <v>0.000136287458311075</v>
      </c>
      <c r="R2" s="5"/>
      <c r="S2" s="5"/>
    </row>
    <row r="3" ht="17" customHeight="1">
      <c r="A3" s="109"/>
      <c r="B3" t="s" s="29">
        <v>53</v>
      </c>
      <c r="C3" s="15">
        <v>1.14</v>
      </c>
      <c r="D3" s="15">
        <v>0.096</v>
      </c>
      <c r="E3" s="5"/>
      <c r="F3" s="16"/>
      <c r="G3" s="14">
        <f>C3</f>
        <v>1.14</v>
      </c>
      <c r="H3" s="14">
        <f>D3</f>
        <v>0.096</v>
      </c>
      <c r="I3" s="5"/>
      <c r="J3" s="5"/>
      <c r="K3" s="15">
        <v>11.9</v>
      </c>
      <c r="L3" t="s" s="110">
        <v>52</v>
      </c>
      <c r="M3" s="106"/>
      <c r="N3" s="4"/>
      <c r="O3" s="15">
        <f>G3/G28</f>
        <v>0.816499108261228</v>
      </c>
      <c r="P3" s="15">
        <f>LN(O3)</f>
        <v>-0.202729458720128</v>
      </c>
      <c r="Q3" s="15">
        <f>P3^2</f>
        <v>0.0410992334329561</v>
      </c>
      <c r="R3" s="5"/>
      <c r="S3" s="5"/>
    </row>
    <row r="4" ht="17" customHeight="1">
      <c r="A4" s="109"/>
      <c r="B4" t="s" s="29">
        <v>54</v>
      </c>
      <c r="C4" s="15">
        <v>1.14</v>
      </c>
      <c r="D4" s="15">
        <v>0.17</v>
      </c>
      <c r="E4" s="5"/>
      <c r="F4" s="16"/>
      <c r="G4" s="14">
        <f>C4</f>
        <v>1.14</v>
      </c>
      <c r="H4" s="14">
        <f>D4</f>
        <v>0.17</v>
      </c>
      <c r="I4" s="5"/>
      <c r="J4" s="5"/>
      <c r="K4" s="15">
        <v>6.7</v>
      </c>
      <c r="L4" t="s" s="110">
        <v>52</v>
      </c>
      <c r="M4" s="106"/>
      <c r="N4" s="4"/>
      <c r="O4" s="15">
        <f>G4/G28</f>
        <v>0.816499108261228</v>
      </c>
      <c r="P4" s="15">
        <f>LN(O4)</f>
        <v>-0.202729458720128</v>
      </c>
      <c r="Q4" s="15">
        <f>P4^2</f>
        <v>0.0410992334329561</v>
      </c>
      <c r="R4" s="5"/>
      <c r="S4" s="5"/>
    </row>
    <row r="5" ht="34" customHeight="1">
      <c r="A5" s="109"/>
      <c r="B5" t="s" s="29">
        <v>55</v>
      </c>
      <c r="C5" s="15">
        <v>1.72</v>
      </c>
      <c r="D5" s="15">
        <v>0.18</v>
      </c>
      <c r="E5" s="5"/>
      <c r="F5" s="16"/>
      <c r="G5" s="14">
        <f>C5</f>
        <v>1.72</v>
      </c>
      <c r="H5" s="14">
        <f>D5</f>
        <v>0.18</v>
      </c>
      <c r="I5" s="5"/>
      <c r="J5" s="5"/>
      <c r="K5" s="15">
        <v>9.6</v>
      </c>
      <c r="L5" t="s" s="110">
        <v>56</v>
      </c>
      <c r="M5" s="106"/>
      <c r="N5" s="4"/>
      <c r="O5" s="15">
        <f>G5/G28</f>
        <v>1.23191093527133</v>
      </c>
      <c r="P5" s="15">
        <f>LN(O5)</f>
        <v>0.208566569698833</v>
      </c>
      <c r="Q5" s="15">
        <f>P5^2</f>
        <v>0.0435000139959382</v>
      </c>
      <c r="R5" s="5"/>
      <c r="S5" s="5"/>
    </row>
    <row r="6" ht="34" customHeight="1">
      <c r="A6" s="111"/>
      <c r="B6" t="s" s="112">
        <v>57</v>
      </c>
      <c r="C6" s="20">
        <v>1.72</v>
      </c>
      <c r="D6" s="20">
        <v>0.18</v>
      </c>
      <c r="E6" s="32"/>
      <c r="F6" s="21"/>
      <c r="G6" s="19">
        <f>C6</f>
        <v>1.72</v>
      </c>
      <c r="H6" s="19">
        <f>D6</f>
        <v>0.18</v>
      </c>
      <c r="I6" s="32"/>
      <c r="J6" s="32"/>
      <c r="K6" s="20">
        <v>9.6</v>
      </c>
      <c r="L6" t="s" s="113">
        <v>56</v>
      </c>
      <c r="M6" s="106"/>
      <c r="N6" s="4"/>
      <c r="O6" s="15">
        <f>G6/G28</f>
        <v>1.23191093527133</v>
      </c>
      <c r="P6" s="15">
        <f>LN(O6)</f>
        <v>0.208566569698833</v>
      </c>
      <c r="Q6" s="15">
        <f>P6^2</f>
        <v>0.0435000139959382</v>
      </c>
      <c r="R6" s="5"/>
      <c r="S6" s="5"/>
    </row>
    <row r="7" ht="17" customHeight="1">
      <c r="A7" t="s" s="6">
        <v>12</v>
      </c>
      <c r="B7" t="s" s="59">
        <v>58</v>
      </c>
      <c r="C7" s="24"/>
      <c r="D7" s="24"/>
      <c r="E7" s="24"/>
      <c r="F7" s="24"/>
      <c r="G7" s="24"/>
      <c r="H7" s="24"/>
      <c r="I7" s="24"/>
      <c r="J7" s="24"/>
      <c r="K7" s="8">
        <v>21.5</v>
      </c>
      <c r="L7" t="s" s="108">
        <v>59</v>
      </c>
      <c r="M7" s="106"/>
      <c r="N7" s="4"/>
      <c r="O7" s="5"/>
      <c r="P7" s="5"/>
      <c r="Q7" s="15">
        <f>SUM(Q2:Q6)</f>
        <v>0.1693347823161</v>
      </c>
      <c r="R7" s="15">
        <f>Q7^(1/2)</f>
        <v>0.411503076921789</v>
      </c>
      <c r="S7" s="15">
        <f>EXP(R7)</f>
        <v>1.50908435113581</v>
      </c>
    </row>
    <row r="8" ht="48" customHeight="1">
      <c r="A8" s="13"/>
      <c r="B8" t="s" s="29">
        <v>51</v>
      </c>
      <c r="C8" s="5"/>
      <c r="D8" s="5"/>
      <c r="E8" s="5"/>
      <c r="F8" s="5"/>
      <c r="G8" s="5"/>
      <c r="H8" s="5"/>
      <c r="I8" s="15">
        <v>5.63</v>
      </c>
      <c r="J8" s="15">
        <v>116</v>
      </c>
      <c r="K8" s="15">
        <v>20.37</v>
      </c>
      <c r="L8" t="s" s="110">
        <v>60</v>
      </c>
      <c r="M8" s="106"/>
      <c r="N8" s="4"/>
      <c r="O8" s="5"/>
      <c r="P8" s="5"/>
      <c r="Q8" s="5"/>
      <c r="R8" s="5"/>
      <c r="S8" s="5"/>
    </row>
    <row r="9" ht="34" customHeight="1">
      <c r="A9" s="13"/>
      <c r="B9" t="s" s="29">
        <v>61</v>
      </c>
      <c r="C9" s="5"/>
      <c r="D9" s="5"/>
      <c r="E9" s="5"/>
      <c r="F9" s="5"/>
      <c r="G9" s="5"/>
      <c r="H9" s="5"/>
      <c r="I9" s="15">
        <v>4.58</v>
      </c>
      <c r="J9" s="15">
        <v>120.2</v>
      </c>
      <c r="K9" s="15">
        <v>26.15</v>
      </c>
      <c r="L9" t="s" s="30">
        <v>62</v>
      </c>
      <c r="M9" s="106"/>
      <c r="N9" s="4"/>
      <c r="O9" s="5"/>
      <c r="P9" s="5"/>
      <c r="Q9" s="5"/>
      <c r="R9" s="5"/>
      <c r="S9" s="5"/>
    </row>
    <row r="10" ht="34" customHeight="1">
      <c r="A10" s="13"/>
      <c r="B10" t="s" s="29">
        <v>63</v>
      </c>
      <c r="C10" s="5"/>
      <c r="D10" s="5"/>
      <c r="E10" s="5"/>
      <c r="F10" s="5"/>
      <c r="G10" s="5"/>
      <c r="H10" s="5"/>
      <c r="I10" s="15">
        <v>5.52</v>
      </c>
      <c r="J10" s="15">
        <v>90.25</v>
      </c>
      <c r="K10" s="15">
        <v>16.46</v>
      </c>
      <c r="L10" t="s" s="110">
        <v>64</v>
      </c>
      <c r="M10" s="106"/>
      <c r="N10" s="4"/>
      <c r="O10" s="5"/>
      <c r="P10" s="5"/>
      <c r="Q10" s="5"/>
      <c r="R10" s="5"/>
      <c r="S10" s="5"/>
    </row>
    <row r="11" ht="17" customHeight="1">
      <c r="A11" s="13"/>
      <c r="B11" t="s" s="29">
        <v>65</v>
      </c>
      <c r="C11" s="5"/>
      <c r="D11" s="5"/>
      <c r="E11" s="5"/>
      <c r="F11" s="5"/>
      <c r="G11" s="5"/>
      <c r="H11" s="5"/>
      <c r="I11" s="15">
        <v>4.16</v>
      </c>
      <c r="J11" s="15">
        <v>124.99</v>
      </c>
      <c r="K11" s="15">
        <v>30.06</v>
      </c>
      <c r="L11" t="s" s="110">
        <v>66</v>
      </c>
      <c r="M11" s="106"/>
      <c r="N11" s="4"/>
      <c r="O11" s="5"/>
      <c r="P11" s="5"/>
      <c r="Q11" s="5"/>
      <c r="R11" s="5"/>
      <c r="S11" s="5"/>
    </row>
    <row r="12" ht="34" customHeight="1">
      <c r="A12" s="13"/>
      <c r="B12" t="s" s="29">
        <v>67</v>
      </c>
      <c r="C12" s="5"/>
      <c r="D12" s="5"/>
      <c r="E12" s="5"/>
      <c r="F12" s="5"/>
      <c r="G12" s="5"/>
      <c r="H12" s="5"/>
      <c r="I12" s="15">
        <v>4.39</v>
      </c>
      <c r="J12" s="15">
        <v>148.99</v>
      </c>
      <c r="K12" s="15">
        <v>34.14</v>
      </c>
      <c r="L12" t="s" s="110">
        <v>68</v>
      </c>
      <c r="M12" s="106"/>
      <c r="N12" s="4"/>
      <c r="O12" s="5"/>
      <c r="P12" s="5"/>
      <c r="Q12" s="5"/>
      <c r="R12" s="5"/>
      <c r="S12" s="5"/>
    </row>
    <row r="13" ht="34" customHeight="1">
      <c r="A13" s="13"/>
      <c r="B13" t="s" s="29">
        <v>69</v>
      </c>
      <c r="C13" s="5"/>
      <c r="D13" s="5"/>
      <c r="E13" s="5"/>
      <c r="F13" s="5"/>
      <c r="G13" s="5"/>
      <c r="H13" s="5"/>
      <c r="I13" s="15">
        <v>4.49</v>
      </c>
      <c r="J13" s="15">
        <v>178.3</v>
      </c>
      <c r="K13" s="15">
        <v>38.38</v>
      </c>
      <c r="L13" t="s" s="110">
        <v>70</v>
      </c>
      <c r="M13" s="106"/>
      <c r="N13" s="4"/>
      <c r="O13" s="5"/>
      <c r="P13" s="5"/>
      <c r="Q13" s="5"/>
      <c r="R13" s="5"/>
      <c r="S13" s="5"/>
    </row>
    <row r="14" ht="17" customHeight="1">
      <c r="A14" s="13"/>
      <c r="B14" t="s" s="29">
        <v>71</v>
      </c>
      <c r="C14" s="5"/>
      <c r="D14" s="5"/>
      <c r="E14" s="5"/>
      <c r="F14" s="5"/>
      <c r="G14" s="5"/>
      <c r="H14" s="5"/>
      <c r="I14" s="15">
        <v>4.8</v>
      </c>
      <c r="J14" s="15">
        <v>162.3</v>
      </c>
      <c r="K14" s="15">
        <v>33.84</v>
      </c>
      <c r="L14" t="s" s="110">
        <v>72</v>
      </c>
      <c r="M14" s="106"/>
      <c r="N14" s="4"/>
      <c r="O14" s="5"/>
      <c r="P14" s="5"/>
      <c r="Q14" s="5"/>
      <c r="R14" s="5"/>
      <c r="S14" s="5"/>
    </row>
    <row r="15" ht="17" customHeight="1">
      <c r="A15" s="13"/>
      <c r="B15" t="s" s="29">
        <v>73</v>
      </c>
      <c r="C15" s="5"/>
      <c r="D15" s="5"/>
      <c r="E15" s="5"/>
      <c r="F15" s="5"/>
      <c r="G15" s="5"/>
      <c r="H15" s="5"/>
      <c r="I15" s="15">
        <v>4.28</v>
      </c>
      <c r="J15" s="15">
        <v>200</v>
      </c>
      <c r="K15" s="15">
        <v>46.72</v>
      </c>
      <c r="L15" t="s" s="110">
        <v>74</v>
      </c>
      <c r="M15" s="106"/>
      <c r="N15" s="4"/>
      <c r="O15" s="5"/>
      <c r="P15" s="5"/>
      <c r="Q15" s="5"/>
      <c r="R15" s="5"/>
      <c r="S15" s="5"/>
    </row>
    <row r="16" ht="17" customHeight="1">
      <c r="A16" s="13"/>
      <c r="B16" t="s" s="29">
        <v>75</v>
      </c>
      <c r="C16" s="5"/>
      <c r="D16" s="5"/>
      <c r="E16" s="5"/>
      <c r="F16" s="5"/>
      <c r="G16" s="5"/>
      <c r="H16" s="5"/>
      <c r="I16" s="15">
        <v>2.91</v>
      </c>
      <c r="J16" s="15">
        <v>108.7</v>
      </c>
      <c r="K16" s="15">
        <v>37.4</v>
      </c>
      <c r="L16" t="s" s="110">
        <v>74</v>
      </c>
      <c r="M16" s="106"/>
      <c r="N16" s="4"/>
      <c r="O16" s="5"/>
      <c r="P16" s="5"/>
      <c r="Q16" s="5"/>
      <c r="R16" s="5"/>
      <c r="S16" s="5"/>
    </row>
    <row r="17" ht="17" customHeight="1">
      <c r="A17" s="18"/>
      <c r="B17" t="s" s="112">
        <v>76</v>
      </c>
      <c r="C17" s="32"/>
      <c r="D17" s="32"/>
      <c r="E17" s="32"/>
      <c r="F17" s="32"/>
      <c r="G17" s="32"/>
      <c r="H17" s="32"/>
      <c r="I17" s="20">
        <v>8.15</v>
      </c>
      <c r="J17" s="20">
        <v>196.08</v>
      </c>
      <c r="K17" s="20">
        <v>24.06</v>
      </c>
      <c r="L17" t="s" s="113">
        <v>74</v>
      </c>
      <c r="M17" s="106"/>
      <c r="N17" s="4"/>
      <c r="O17" s="5"/>
      <c r="P17" s="5"/>
      <c r="Q17" s="5"/>
      <c r="R17" s="5"/>
      <c r="S17" s="5"/>
    </row>
    <row r="18" ht="17" customHeight="1">
      <c r="A18" t="s" s="6">
        <v>77</v>
      </c>
      <c r="B18" t="s" s="59">
        <v>78</v>
      </c>
      <c r="C18" s="24"/>
      <c r="D18" s="8">
        <v>0.92</v>
      </c>
      <c r="E18" s="24"/>
      <c r="F18" t="s" s="114">
        <v>79</v>
      </c>
      <c r="G18" s="115"/>
      <c r="H18" s="116">
        <f>D18/(100/12)</f>
        <v>0.1104</v>
      </c>
      <c r="I18" s="117"/>
      <c r="J18" s="117"/>
      <c r="K18" s="117"/>
      <c r="L18" s="118"/>
      <c r="M18" s="106"/>
      <c r="N18" s="4"/>
      <c r="O18" s="5"/>
      <c r="P18" s="5"/>
      <c r="Q18" s="5"/>
      <c r="R18" s="5"/>
      <c r="S18" s="5"/>
    </row>
    <row r="19" ht="17" customHeight="1">
      <c r="A19" s="18"/>
      <c r="B19" t="s" s="112">
        <v>80</v>
      </c>
      <c r="C19" s="32"/>
      <c r="D19" s="20">
        <v>0.8</v>
      </c>
      <c r="E19" s="32"/>
      <c r="F19" t="s" s="119">
        <v>81</v>
      </c>
      <c r="G19" s="120"/>
      <c r="H19" s="121">
        <f>D19/(100/20)</f>
        <v>0.16</v>
      </c>
      <c r="I19" s="32"/>
      <c r="J19" s="32"/>
      <c r="K19" s="32"/>
      <c r="L19" s="122"/>
      <c r="M19" s="106"/>
      <c r="N19" s="4"/>
      <c r="O19" s="4"/>
      <c r="P19" s="5"/>
      <c r="Q19" s="5"/>
      <c r="R19" s="5"/>
      <c r="S19" s="5"/>
    </row>
    <row r="20" ht="17" customHeight="1">
      <c r="A20" t="s" s="123">
        <v>35</v>
      </c>
      <c r="B20" t="s" s="124">
        <v>78</v>
      </c>
      <c r="C20" s="125">
        <v>10</v>
      </c>
      <c r="D20" s="125">
        <v>1</v>
      </c>
      <c r="E20" s="40"/>
      <c r="F20" t="s" s="124">
        <v>36</v>
      </c>
      <c r="G20" s="40"/>
      <c r="H20" s="40"/>
      <c r="I20" s="40"/>
      <c r="J20" s="40"/>
      <c r="K20" s="40"/>
      <c r="L20" t="s" s="41">
        <v>82</v>
      </c>
      <c r="M20" s="106"/>
      <c r="N20" s="4"/>
      <c r="O20" s="4"/>
      <c r="P20" s="5"/>
      <c r="Q20" s="5"/>
      <c r="R20" s="5"/>
      <c r="S20" s="5"/>
    </row>
    <row r="21" ht="15.35" customHeight="1">
      <c r="A21" s="126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4"/>
      <c r="N21" s="4"/>
      <c r="O21" s="5"/>
      <c r="P21" s="5"/>
      <c r="Q21" s="5"/>
      <c r="R21" s="5"/>
      <c r="S21" s="5"/>
    </row>
    <row r="22" ht="15.3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4"/>
      <c r="N22" s="4"/>
      <c r="O22" s="5"/>
      <c r="P22" s="5"/>
      <c r="Q22" s="5"/>
      <c r="R22" s="5"/>
      <c r="S22" s="5"/>
    </row>
    <row r="23" ht="15.3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4"/>
      <c r="N23" s="4"/>
      <c r="O23" s="5"/>
      <c r="P23" s="5"/>
      <c r="Q23" s="5"/>
      <c r="R23" s="5"/>
      <c r="S23" s="5"/>
    </row>
    <row r="24" ht="15.35" customHeight="1">
      <c r="A24" s="5"/>
      <c r="B24" s="5"/>
      <c r="C24" s="5"/>
      <c r="D24" s="5"/>
      <c r="E24" s="5"/>
      <c r="F24" s="5"/>
      <c r="G24" s="127"/>
      <c r="H24" s="127"/>
      <c r="I24" s="127"/>
      <c r="J24" s="127"/>
      <c r="K24" s="127"/>
      <c r="L24" s="5"/>
      <c r="M24" s="4"/>
      <c r="N24" s="4"/>
      <c r="O24" s="5"/>
      <c r="P24" s="5"/>
      <c r="Q24" s="5"/>
      <c r="R24" s="5"/>
      <c r="S24" s="5"/>
    </row>
    <row r="25" ht="17" customHeight="1">
      <c r="A25" s="128"/>
      <c r="B25" s="127"/>
      <c r="C25" s="127"/>
      <c r="D25" s="127"/>
      <c r="E25" s="129"/>
      <c r="F25" s="130"/>
      <c r="G25" t="s" s="131">
        <v>83</v>
      </c>
      <c r="H25" t="s" s="131">
        <v>84</v>
      </c>
      <c r="I25" t="s" s="131">
        <v>8</v>
      </c>
      <c r="J25" t="s" s="131">
        <v>9</v>
      </c>
      <c r="K25" t="s" s="131">
        <v>10</v>
      </c>
      <c r="L25" s="94"/>
      <c r="M25" s="4"/>
      <c r="N25" s="4"/>
      <c r="O25" s="5"/>
      <c r="P25" s="5"/>
      <c r="Q25" s="5"/>
      <c r="R25" s="5"/>
      <c r="S25" s="5"/>
    </row>
    <row r="26" ht="17" customHeight="1">
      <c r="A26" t="s" s="132">
        <v>85</v>
      </c>
      <c r="B26" t="s" s="133">
        <v>86</v>
      </c>
      <c r="C26" s="134"/>
      <c r="D26" s="134"/>
      <c r="E26" s="134"/>
      <c r="F26" s="134"/>
      <c r="G26" s="135">
        <f>AVERAGE(G2:G20)</f>
        <v>1.42</v>
      </c>
      <c r="H26" s="136">
        <f>AVERAGE(H2:H20)</f>
        <v>0.138342857142857</v>
      </c>
      <c r="I26" s="135">
        <f>AVERAGE(I2:I17)</f>
        <v>4.891</v>
      </c>
      <c r="J26" s="135">
        <f>AVERAGE(J2:J17)</f>
        <v>144.581</v>
      </c>
      <c r="K26" s="135">
        <f>AVERAGE(K2:K17)</f>
        <v>24.13</v>
      </c>
      <c r="L26" s="94"/>
      <c r="M26" s="4"/>
      <c r="N26" s="4"/>
      <c r="O26" s="5"/>
      <c r="P26" s="5"/>
      <c r="Q26" s="5"/>
      <c r="R26" s="5"/>
      <c r="S26" s="5"/>
    </row>
    <row r="27" ht="17" customHeight="1">
      <c r="A27" t="s" s="132">
        <v>87</v>
      </c>
      <c r="B27" t="s" s="133">
        <v>86</v>
      </c>
      <c r="C27" s="134"/>
      <c r="D27" s="134"/>
      <c r="E27" s="134"/>
      <c r="F27" s="134"/>
      <c r="G27" s="135">
        <f>STDEV(G2:G20)</f>
        <v>0.29086079144498</v>
      </c>
      <c r="H27" s="136">
        <f>STDEV(H2:H20)</f>
        <v>0.0445663122826669</v>
      </c>
      <c r="I27" s="135">
        <f>STDEV(I2:I17)</f>
        <v>1.37079417370613</v>
      </c>
      <c r="J27" s="135">
        <f>STDEV(J2:J17)</f>
        <v>38.3379757913453</v>
      </c>
      <c r="K27" s="135">
        <f>STDEV(K2:K17)</f>
        <v>11.8406244204715</v>
      </c>
      <c r="L27" s="94"/>
      <c r="M27" s="4"/>
      <c r="N27" s="4"/>
      <c r="O27" s="5"/>
      <c r="P27" s="5"/>
      <c r="Q27" s="5"/>
      <c r="R27" s="5"/>
      <c r="S27" s="5"/>
    </row>
    <row r="28" ht="17" customHeight="1">
      <c r="A28" t="s" s="137">
        <v>88</v>
      </c>
      <c r="B28" s="93"/>
      <c r="C28" s="93"/>
      <c r="D28" s="93"/>
      <c r="E28" s="93"/>
      <c r="F28" s="93"/>
      <c r="G28" s="138">
        <f>(G2*G3*G4*G5*G6)^(1/5)</f>
        <v>1.3962048316595</v>
      </c>
      <c r="H28" s="139">
        <f>(H2*H3*H4*H5*H6*H18*H19)^(1/7)</f>
        <v>0.131292814883448</v>
      </c>
      <c r="I28" s="138">
        <f>(I8*I9*I10*I11*I12*I13*I14*I15*I16*I17)^(1/10)</f>
        <v>4.73680247131735</v>
      </c>
      <c r="J28" s="138">
        <f>(J8*J9*J10*J11*J12*J13*J14*J15*J16*J17)^(1/10)</f>
        <v>139.991115984279</v>
      </c>
      <c r="K28" s="138">
        <f>(K2*K3*K4*K5*K6*K7*K8*K9*K10*K11*K12*K13*K14*K15*K16*K17)^(1/15)</f>
        <v>25.7958765525083</v>
      </c>
      <c r="L28" s="94"/>
      <c r="M28" s="4"/>
      <c r="N28" s="4"/>
      <c r="O28" s="5"/>
      <c r="P28" s="5"/>
      <c r="Q28" s="5"/>
      <c r="R28" s="5"/>
      <c r="S28" s="5"/>
    </row>
    <row r="29" ht="17" customHeight="1">
      <c r="A29" t="s" s="137">
        <v>89</v>
      </c>
      <c r="B29" s="93"/>
      <c r="C29" s="93"/>
      <c r="D29" s="93"/>
      <c r="E29" s="93"/>
      <c r="F29" s="93"/>
      <c r="G29" s="138">
        <f>EXP(((LN(G2/G28)^2+LN(G3/G28)^2+LN(G4/G28)^2+LN(G5/G28)^2+LN(G6/G28)^2)/5)^(1/2))</f>
        <v>1.2020516083486</v>
      </c>
      <c r="H29" s="139">
        <f>EXP(((LN(H2/H28)^2+LN(H3/H28)^2+LN(H4/H28)^2+LN(H5/H28)^2+LN(H6/H28)^2+LN(H18/H28)^2+LN(H19/H28)^2)/7)^(1/2))</f>
        <v>1.40043185869361</v>
      </c>
      <c r="I29" s="138">
        <f>EXP(((LN(I8/I28)^2+LN(I9/I28)^2+LN(I10/I28)^2+LN(I11/I28)^2+LN(I12/I28)^2+LN(I13/I28)^2+LN(I14/I28)^2+LN(I15/I28)^2+LN(I16/I28)^2+LN(I17/I28)^2)/10)^(1/2))</f>
        <v>1.28330591584031</v>
      </c>
      <c r="J29" s="138">
        <f>EXP(((LN(J8/J28)^2+LN(J9/J28)^2+LN(J10/J28)^2+LN(J11/J28)^2+LN(J12/J28)^2+LN(J13/J28)^2+LN(J14/J28)^2+LN(J15/J28)^2+LN(J16/J28)^2+LN(J17/J28)^2)/10)^(1/2))</f>
        <v>1.29120450452113</v>
      </c>
      <c r="K29" s="138">
        <f>EXP(((LN(K2/K28)^2+LN(K3/K28)^2+LN(K4/K28)^2+LN(K5/K28)^2+LN(K6/K28)^2+LN(K7/K28)^2+LN(K8/K28)^2+LN(K9/K28)^2+LN(K10/K28)^2+LN(K11/K28)^2+LN(K12/K28)^2+LN(K13/K28)^2+LN(K14/K28)^2+LN(K15/K28)^2+LN(K16/K28)^2+LN(K17/K28)^2)/16)^(1/2))</f>
        <v>1.80472769762137</v>
      </c>
      <c r="L29" s="94"/>
      <c r="M29" s="4"/>
      <c r="N29" s="4"/>
      <c r="O29" s="5"/>
      <c r="P29" s="5"/>
      <c r="Q29" s="5"/>
      <c r="R29" s="5"/>
      <c r="S29" s="5"/>
    </row>
    <row r="30" ht="17" customHeight="1">
      <c r="A30" t="s" s="100">
        <v>90</v>
      </c>
      <c r="B30" s="99"/>
      <c r="C30" s="99"/>
      <c r="D30" s="99"/>
      <c r="E30" s="99"/>
      <c r="F30" s="99"/>
      <c r="G30" s="98">
        <f>G28/G29</f>
        <v>1.16151820933681</v>
      </c>
      <c r="H30" s="98">
        <f>H28/H29</f>
        <v>0.09375166243784561</v>
      </c>
      <c r="I30" s="98">
        <f>I28/I29</f>
        <v>3.69109377027666</v>
      </c>
      <c r="J30" s="98">
        <f>J28/J29</f>
        <v>108.419011468828</v>
      </c>
      <c r="K30" s="98">
        <f>K28/K29</f>
        <v>14.2935006685536</v>
      </c>
      <c r="L30" s="94"/>
      <c r="M30" s="4"/>
      <c r="N30" s="4"/>
      <c r="O30" s="5"/>
      <c r="P30" s="5"/>
      <c r="Q30" s="5"/>
      <c r="R30" s="5"/>
      <c r="S30" s="5"/>
    </row>
    <row r="31" ht="17" customHeight="1">
      <c r="A31" t="s" s="100">
        <v>91</v>
      </c>
      <c r="B31" s="99"/>
      <c r="C31" s="99"/>
      <c r="D31" s="99"/>
      <c r="E31" s="99"/>
      <c r="F31" s="99"/>
      <c r="G31" s="98">
        <f>G28*G29</f>
        <v>1.67831026348039</v>
      </c>
      <c r="H31" s="98">
        <f>H28*H29</f>
        <v>0.183866640780343</v>
      </c>
      <c r="I31" s="98">
        <f>I28*I29</f>
        <v>6.07876663360856</v>
      </c>
      <c r="J31" s="98">
        <f>J28*J29</f>
        <v>180.757159551841</v>
      </c>
      <c r="K31" s="98">
        <f>K28*K29</f>
        <v>46.5545328987334</v>
      </c>
      <c r="L31" s="94"/>
      <c r="M31" s="4"/>
      <c r="N31" s="4"/>
      <c r="O31" s="5"/>
      <c r="P31" s="5"/>
      <c r="Q31" s="5"/>
      <c r="R31" s="5"/>
      <c r="S31" s="5"/>
    </row>
    <row r="32" ht="17" customHeight="1">
      <c r="A32" t="s" s="101">
        <v>47</v>
      </c>
      <c r="B32" s="102"/>
      <c r="C32" s="102"/>
      <c r="D32" s="102"/>
      <c r="E32" s="102"/>
      <c r="F32" s="102"/>
      <c r="G32" s="102"/>
      <c r="H32" s="102"/>
      <c r="I32" s="103">
        <f>I29^1.96</f>
        <v>1.63052395905936</v>
      </c>
      <c r="J32" s="103">
        <f>J29^1.96</f>
        <v>1.6502519843361</v>
      </c>
      <c r="K32" s="103">
        <f>K29^1.96</f>
        <v>3.18102366399263</v>
      </c>
      <c r="L32" s="5"/>
      <c r="M32" s="4"/>
      <c r="N32" s="4"/>
      <c r="O32" s="5"/>
      <c r="P32" s="5"/>
      <c r="Q32" s="5"/>
      <c r="R32" s="5"/>
      <c r="S32" s="5"/>
    </row>
    <row r="33" ht="17" customHeight="1">
      <c r="A33" t="s" s="29">
        <v>48</v>
      </c>
      <c r="B33" s="5"/>
      <c r="C33" s="5"/>
      <c r="D33" s="5"/>
      <c r="E33" s="5"/>
      <c r="F33" s="5"/>
      <c r="G33" s="5"/>
      <c r="H33" s="5"/>
      <c r="I33" s="104">
        <f>I28/I32</f>
        <v>2.90507995604676</v>
      </c>
      <c r="J33" s="104">
        <f>J28/J32</f>
        <v>84.8301455250773</v>
      </c>
      <c r="K33" s="104">
        <f>K28/K32</f>
        <v>8.10930042567834</v>
      </c>
      <c r="L33" s="5"/>
      <c r="M33" s="4"/>
      <c r="N33" s="4"/>
      <c r="O33" s="5"/>
      <c r="P33" s="5"/>
      <c r="Q33" s="5"/>
      <c r="R33" s="5"/>
      <c r="S33" s="5"/>
    </row>
    <row r="34" ht="17" customHeight="1">
      <c r="A34" t="s" s="29">
        <v>49</v>
      </c>
      <c r="B34" s="5"/>
      <c r="C34" s="5"/>
      <c r="D34" s="5"/>
      <c r="E34" s="5"/>
      <c r="F34" s="5"/>
      <c r="G34" s="5"/>
      <c r="H34" s="5"/>
      <c r="I34" s="104">
        <f>I28*I32</f>
        <v>7.72346991881453</v>
      </c>
      <c r="J34" s="104">
        <f>J28*J32</f>
        <v>231.020616942482</v>
      </c>
      <c r="K34" s="104">
        <f>K28*K32</f>
        <v>82.05729374696151</v>
      </c>
      <c r="L34" s="5"/>
      <c r="M34" s="4"/>
      <c r="N34" s="4"/>
      <c r="O34" s="5"/>
      <c r="P34" s="5"/>
      <c r="Q34" s="5"/>
      <c r="R34" s="5"/>
      <c r="S34" s="5"/>
    </row>
  </sheetData>
  <mergeCells count="4">
    <mergeCell ref="A18:A19"/>
    <mergeCell ref="F2:F6"/>
    <mergeCell ref="A2:A6"/>
    <mergeCell ref="A7:A17"/>
  </mergeCells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